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8_{F8E2ECAA-9B3D-4C92-9E56-B6976AB0182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SF Funding by Program" sheetId="5" r:id="rId1"/>
  </sheets>
  <definedNames>
    <definedName name="_xlnm.Print_Area" localSheetId="0">'NSF Funding by Program'!$A$2:$F$77</definedName>
    <definedName name="_xlnm.Print_Titles" localSheetId="0">'NSF Funding by Program'!$2:$4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5" l="1"/>
  <c r="E70" i="5"/>
  <c r="F70" i="5" s="1"/>
  <c r="E69" i="5"/>
  <c r="F69" i="5" s="1"/>
  <c r="F68" i="5"/>
  <c r="E68" i="5"/>
  <c r="E67" i="5"/>
  <c r="F67" i="5" s="1"/>
  <c r="E66" i="5"/>
  <c r="F66" i="5" s="1"/>
  <c r="E65" i="5"/>
  <c r="F65" i="5" s="1"/>
  <c r="F64" i="5"/>
  <c r="E64" i="5"/>
  <c r="E63" i="5"/>
  <c r="F63" i="5" s="1"/>
  <c r="E62" i="5"/>
  <c r="F62" i="5" s="1"/>
  <c r="E61" i="5"/>
  <c r="F61" i="5" s="1"/>
  <c r="F59" i="5"/>
  <c r="E59" i="5"/>
  <c r="E58" i="5"/>
  <c r="F58" i="5" s="1"/>
  <c r="E57" i="5"/>
  <c r="F57" i="5" s="1"/>
  <c r="E56" i="5"/>
  <c r="F56" i="5" s="1"/>
  <c r="F55" i="5"/>
  <c r="E55" i="5"/>
  <c r="E54" i="5"/>
  <c r="F54" i="5" s="1"/>
  <c r="E52" i="5"/>
  <c r="F52" i="5" s="1"/>
  <c r="E50" i="5"/>
  <c r="F50" i="5" s="1"/>
  <c r="F48" i="5"/>
  <c r="E48" i="5"/>
  <c r="E47" i="5"/>
  <c r="F47" i="5" s="1"/>
  <c r="E46" i="5"/>
  <c r="F46" i="5" s="1"/>
  <c r="E45" i="5"/>
  <c r="F45" i="5" s="1"/>
  <c r="F44" i="5"/>
  <c r="E44" i="5"/>
  <c r="E43" i="5"/>
  <c r="F43" i="5" s="1"/>
  <c r="E41" i="5"/>
  <c r="F41" i="5" s="1"/>
  <c r="E40" i="5"/>
  <c r="F40" i="5" s="1"/>
  <c r="F39" i="5"/>
  <c r="E39" i="5"/>
  <c r="E38" i="5"/>
  <c r="F38" i="5" s="1"/>
  <c r="E37" i="5"/>
  <c r="F37" i="5" s="1"/>
  <c r="E36" i="5"/>
  <c r="F36" i="5" s="1"/>
  <c r="F35" i="5"/>
  <c r="E35" i="5"/>
  <c r="E33" i="5"/>
  <c r="F33" i="5" s="1"/>
  <c r="E32" i="5"/>
  <c r="F32" i="5" s="1"/>
  <c r="E31" i="5"/>
  <c r="F31" i="5" s="1"/>
  <c r="F30" i="5"/>
  <c r="E30" i="5"/>
  <c r="E29" i="5"/>
  <c r="F29" i="5" s="1"/>
  <c r="E27" i="5"/>
  <c r="F27" i="5" s="1"/>
  <c r="E26" i="5"/>
  <c r="F26" i="5" s="1"/>
  <c r="F25" i="5"/>
  <c r="E25" i="5"/>
  <c r="E23" i="5"/>
  <c r="F23" i="5" s="1"/>
  <c r="E22" i="5"/>
  <c r="F22" i="5" s="1"/>
  <c r="E21" i="5"/>
  <c r="F21" i="5" s="1"/>
  <c r="F20" i="5"/>
  <c r="E20" i="5"/>
  <c r="E18" i="5"/>
  <c r="F18" i="5" s="1"/>
  <c r="E17" i="5"/>
  <c r="F17" i="5" s="1"/>
  <c r="E16" i="5"/>
  <c r="F16" i="5" s="1"/>
  <c r="F15" i="5"/>
  <c r="E15" i="5"/>
  <c r="E14" i="5"/>
  <c r="F14" i="5" s="1"/>
  <c r="E13" i="5"/>
  <c r="F13" i="5" s="1"/>
  <c r="E11" i="5"/>
  <c r="F11" i="5" s="1"/>
  <c r="F10" i="5"/>
  <c r="E10" i="5"/>
  <c r="E9" i="5"/>
  <c r="F9" i="5" s="1"/>
  <c r="E8" i="5"/>
  <c r="F8" i="5" s="1"/>
  <c r="E7" i="5"/>
  <c r="F7" i="5" s="1"/>
  <c r="F6" i="5"/>
  <c r="E6" i="5"/>
  <c r="D70" i="5"/>
  <c r="B70" i="5"/>
  <c r="D65" i="5"/>
  <c r="B65" i="5"/>
  <c r="D59" i="5"/>
  <c r="B59" i="5"/>
  <c r="C57" i="5"/>
  <c r="D57" i="5"/>
  <c r="B57" i="5"/>
  <c r="C52" i="5"/>
  <c r="D52" i="5"/>
  <c r="B52" i="5"/>
  <c r="C47" i="5"/>
  <c r="D47" i="5"/>
  <c r="B47" i="5"/>
  <c r="C41" i="5"/>
  <c r="D41" i="5"/>
  <c r="B41" i="5"/>
  <c r="C33" i="5"/>
  <c r="D33" i="5"/>
  <c r="B33" i="5"/>
  <c r="C27" i="5"/>
  <c r="D27" i="5"/>
  <c r="B27" i="5"/>
  <c r="C18" i="5"/>
  <c r="D18" i="5"/>
  <c r="B18" i="5"/>
  <c r="C11" i="5"/>
  <c r="D11" i="5"/>
  <c r="B11" i="5"/>
</calcChain>
</file>

<file path=xl/sharedStrings.xml><?xml version="1.0" encoding="utf-8"?>
<sst xmlns="http://schemas.openxmlformats.org/spreadsheetml/2006/main" count="87" uniqueCount="84">
  <si>
    <t>(Dollars in Millions)</t>
  </si>
  <si>
    <t>Amount</t>
  </si>
  <si>
    <t>Percent</t>
  </si>
  <si>
    <t>BIOLOGICAL INFRASTRUCTURE</t>
  </si>
  <si>
    <t>ENVIRONMENTAL BIOLOGY</t>
  </si>
  <si>
    <t>INTEGRATIVE ORGANISMAL SYSTEMS</t>
  </si>
  <si>
    <t>EARTH SCIENCES</t>
  </si>
  <si>
    <t>OCEAN SCIENCES</t>
  </si>
  <si>
    <t>ASTRONOMICAL SCIENCES</t>
  </si>
  <si>
    <t>CHEMISTRY</t>
  </si>
  <si>
    <t>MATERIALS RESEARCH</t>
  </si>
  <si>
    <t>MATHEMATICAL SCIENCES</t>
  </si>
  <si>
    <t>PHYSICS</t>
  </si>
  <si>
    <t>SOCIAL AND ECONOMIC SCIENCES</t>
  </si>
  <si>
    <t>INTEGRATIVE ACTIVITIES</t>
  </si>
  <si>
    <t>GRADUATE EDUCATION</t>
  </si>
  <si>
    <t>HUMAN RESOURCE DEVELOPMENT</t>
  </si>
  <si>
    <t>UNDERGRADUATE EDUCATION</t>
  </si>
  <si>
    <t>Request</t>
  </si>
  <si>
    <t>AGENCY OPERATIONS AND AWARD MANAGEMENT</t>
  </si>
  <si>
    <t xml:space="preserve">  [US Antarctic Logistical Support Activities]</t>
  </si>
  <si>
    <t>UNITED STATES ARCTIC RESEARCH COMMISSION</t>
  </si>
  <si>
    <t>TOTAL, RESEARCH AND RELATED ACTIVITIES</t>
  </si>
  <si>
    <t>TOTAL, EDUCATION &amp; HUMAN RESOURCES</t>
  </si>
  <si>
    <t>TOTAL, NATIONAL SCIENCE FOUNDATION</t>
  </si>
  <si>
    <t>BIOLOGICAL SCIENCES (BIO)</t>
  </si>
  <si>
    <t>TOTAL, BIO</t>
  </si>
  <si>
    <t>EMERGING FRONTIERS</t>
  </si>
  <si>
    <t>MOLECULAR &amp; CELLULAR BIOSCIENCES</t>
  </si>
  <si>
    <t>COMPUTING &amp; COMMUNICATION FOUNDATIONS</t>
  </si>
  <si>
    <t>COMPUTER &amp; NETWORK SYSTEMS</t>
  </si>
  <si>
    <t>INFORMATION TECHNOLOGY RESEARCH</t>
  </si>
  <si>
    <t>TOTAL, CISE</t>
  </si>
  <si>
    <t>INFORMATION &amp; INTELLIGENT SYSTEMS</t>
  </si>
  <si>
    <t>ENGINEERING (ENG)</t>
  </si>
  <si>
    <t>CHEMICAL, BIOENGINEERING, ENVIRONMENTAL, &amp; 
   TRANSPORT SYSTEMS</t>
  </si>
  <si>
    <t>CIVIL, MECHANICAL, &amp; MANUFACTURING INNOVATION</t>
  </si>
  <si>
    <t>ELECTRICAL, COMMUNICATIONS, &amp; CYBER SYSTEMS</t>
  </si>
  <si>
    <t>INDUSTRIAL INNOVATION &amp; PARTNERSHIPS</t>
  </si>
  <si>
    <t>ENGINEERING EDUCATION &amp; CENTERS</t>
  </si>
  <si>
    <t>TOTAL, ENG</t>
  </si>
  <si>
    <t>GEOSCIENCES (GEO)</t>
  </si>
  <si>
    <t>ATMOSPHERIC &amp; GEOSPACE SCIENCES</t>
  </si>
  <si>
    <t>TOTAL, GEO</t>
  </si>
  <si>
    <t>TOTAL, MPS</t>
  </si>
  <si>
    <t>MULTIDISCIPLINARY ACTIVITIES</t>
  </si>
  <si>
    <t>BEHAVIORAL AND COGNITIVE SCIENCES</t>
  </si>
  <si>
    <t>INTEGRATIVE &amp; COLLABORATIVE EDUCATION AND 
   RESEARCH</t>
  </si>
  <si>
    <t>NATIONAL CENTER FOR SCIENCE &amp; ENGINEERING
   STATISTICS</t>
  </si>
  <si>
    <t>TOTAL, SBE</t>
  </si>
  <si>
    <t>MATHEMATICAL &amp; PHYSICAL SCIENCES (MPS)</t>
  </si>
  <si>
    <t>SOCIAL, BEHAVIORAL &amp; ECONOMIC SCIENCES (SBE)</t>
  </si>
  <si>
    <t>COMPUTER &amp; INFORMATION SCIENCE &amp; 
   ENGINEERING (CISE)</t>
  </si>
  <si>
    <t>EDUCATION &amp; HUMAN RESOURCES (EHR)</t>
  </si>
  <si>
    <t>MAJOR RESEARCH EQUIPMENT &amp; FACILITIES 
   CONSTRUCTION</t>
  </si>
  <si>
    <t>RESEARCH ON LEARNING IN FORMAL AND INFORMAL
   SETTINGS</t>
  </si>
  <si>
    <t>INTEGRATIVE ACTIVITIES (IA)</t>
  </si>
  <si>
    <t>OFFICE OF INTERNATIONAL SCIENCE AND 
   ENGINEERING (OISE)</t>
  </si>
  <si>
    <t>EMERGING FRONTIERS AND MULTIDISCIPLINARY 
   ACTIVITIES</t>
  </si>
  <si>
    <t>TOTAL, IA</t>
  </si>
  <si>
    <t>OFFICE OF POLAR PROGRAMS</t>
  </si>
  <si>
    <t>Total, OPP</t>
  </si>
  <si>
    <t>OFFICE OF POLAR PROGRAMS (OPP)</t>
  </si>
  <si>
    <t>ADVANCED CYBERINFRASTRUCTURE</t>
  </si>
  <si>
    <t>ESTABLISHED PROGRAM TO STIMULATE 
   COMPETITIVE RESEARCH (EPSCoR)</t>
  </si>
  <si>
    <t>CONVERGENCE ACCELERATOR</t>
  </si>
  <si>
    <t>OFFICE OF INSPECTOR GENERAL</t>
  </si>
  <si>
    <t>OFFICE OF THE NATIONAL SCIENCE BOARD</t>
  </si>
  <si>
    <t>NSF FY 2021 REQUEST FUNDING BY PROGRAM</t>
  </si>
  <si>
    <t>FY 2019
Actual</t>
  </si>
  <si>
    <t>FY 2021
Request</t>
  </si>
  <si>
    <r>
      <t xml:space="preserve">   [SBIR/STTR]</t>
    </r>
    <r>
      <rPr>
        <i/>
        <vertAlign val="superscript"/>
        <sz val="11"/>
        <rFont val="Arial"/>
        <family val="2"/>
      </rPr>
      <t>2</t>
    </r>
  </si>
  <si>
    <r>
      <t>FY 2020
Enacted</t>
    </r>
    <r>
      <rPr>
        <vertAlign val="superscript"/>
        <sz val="11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</si>
  <si>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Funding amounts below the account level for the FY 2020 Enacted were not available at the time of printing.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</si>
  <si>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Funding for SBIR/STTR includes $5.0 million for SBIR/STTR Operations. </t>
    </r>
  </si>
  <si>
    <t>FY 2021 Request
change over
FY 2019 Actual</t>
  </si>
  <si>
    <t>[211.65]</t>
  </si>
  <si>
    <t>[209.25]</t>
  </si>
  <si>
    <t>[-2.40]</t>
  </si>
  <si>
    <t>[-1.1%]</t>
  </si>
  <si>
    <t>[81.30]</t>
  </si>
  <si>
    <t>[71.00]</t>
  </si>
  <si>
    <t>[-10.30]</t>
  </si>
  <si>
    <t>[-12.7%]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</si>
</sst>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.0%"/>
    <numFmt numFmtId="165" formatCode="&quot;$&quot;#,##0.00;\-&quot;$&quot;#,##0.00;&quot;-&quot;??"/>
    <numFmt numFmtId="166" formatCode="0.0%;\-0.0%;&quot;-&quot;??"/>
    <numFmt numFmtId="167" formatCode="#,##0.00;\-#,##0.00;&quot;-&quot;??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0" xfId="0" applyFont="1" applyFill="1"/>
    <xf numFmtId="40" fontId="3" fillId="0" borderId="0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horizontal="right" vertical="center"/>
    </xf>
    <xf numFmtId="166" fontId="5" fillId="0" borderId="6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3" fillId="0" borderId="0" xfId="3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horizontal="right" vertical="top"/>
    </xf>
    <xf numFmtId="166" fontId="3" fillId="0" borderId="3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vertical="top"/>
    </xf>
    <xf numFmtId="167" fontId="3" fillId="0" borderId="0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5" fillId="0" borderId="1" xfId="1" applyNumberFormat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167" fontId="4" fillId="0" borderId="3" xfId="0" applyNumberFormat="1" applyFont="1" applyFill="1" applyBorder="1" applyAlignment="1">
      <alignment horizontal="right" vertical="top"/>
    </xf>
    <xf numFmtId="166" fontId="4" fillId="0" borderId="3" xfId="4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0" fontId="3" fillId="0" borderId="2" xfId="0" applyNumberFormat="1" applyFont="1" applyFill="1" applyBorder="1" applyAlignment="1">
      <alignment horizontal="right" wrapText="1"/>
    </xf>
    <xf numFmtId="40" fontId="3" fillId="0" borderId="3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</cellXfs>
  <cellStyles count="6">
    <cellStyle name="Normal" xfId="0" builtinId="0"/>
    <cellStyle name="Normal 2" xfId="2" xr:uid="{00000000-0005-0000-0000-000002000000}"/>
    <cellStyle name="Normal 3" xfId="5" xr:uid="{4593A8F9-7895-4548-AB33-D93FCE231847}"/>
    <cellStyle name="Normal_FY03 Actual$ for final" xfId="3" xr:uid="{00000000-0005-0000-0000-000003000000}"/>
    <cellStyle name="Percent" xfId="4" builtinId="5"/>
    <cellStyle name="Percent 2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66A9-E07D-4432-A221-30ABE8D3161A}">
  <dimension ref="A1:K77"/>
  <sheetViews>
    <sheetView showGridLines="0" tabSelected="1" zoomScaleNormal="100" workbookViewId="0">
      <selection activeCell="A72" sqref="A72:F72"/>
    </sheetView>
  </sheetViews>
  <sheetFormatPr defaultColWidth="8.85546875" defaultRowHeight="14.25" x14ac:dyDescent="0.2"/>
  <cols>
    <col min="1" max="1" width="59.28515625" style="1" customWidth="1"/>
    <col min="2" max="2" width="12.140625" style="1" customWidth="1"/>
    <col min="3" max="3" width="12.85546875" style="1" customWidth="1"/>
    <col min="4" max="4" width="12.140625" style="1" customWidth="1"/>
    <col min="5" max="6" width="11" style="1" customWidth="1"/>
    <col min="7" max="7" width="13.7109375" style="1" bestFit="1" customWidth="1"/>
    <col min="8" max="8" width="8.85546875" style="1"/>
    <col min="9" max="9" width="9" style="1" bestFit="1" customWidth="1"/>
    <col min="10" max="16384" width="8.85546875" style="1"/>
  </cols>
  <sheetData>
    <row r="1" spans="1:11" ht="15" x14ac:dyDescent="0.25">
      <c r="A1" s="59" t="s">
        <v>68</v>
      </c>
      <c r="B1" s="59"/>
      <c r="C1" s="59"/>
      <c r="D1" s="59"/>
      <c r="E1" s="59"/>
      <c r="F1" s="59"/>
    </row>
    <row r="2" spans="1:11" ht="15" thickBot="1" x14ac:dyDescent="0.25">
      <c r="A2" s="60" t="s">
        <v>0</v>
      </c>
      <c r="B2" s="60"/>
      <c r="C2" s="60"/>
      <c r="D2" s="60"/>
      <c r="E2" s="60"/>
      <c r="F2" s="60"/>
    </row>
    <row r="3" spans="1:11" ht="45" customHeight="1" x14ac:dyDescent="0.2">
      <c r="A3" s="8"/>
      <c r="B3" s="61" t="s">
        <v>69</v>
      </c>
      <c r="C3" s="61" t="s">
        <v>72</v>
      </c>
      <c r="D3" s="61" t="s">
        <v>70</v>
      </c>
      <c r="E3" s="63" t="s">
        <v>75</v>
      </c>
      <c r="F3" s="63"/>
    </row>
    <row r="4" spans="1:11" x14ac:dyDescent="0.2">
      <c r="A4" s="9"/>
      <c r="B4" s="62" t="s">
        <v>18</v>
      </c>
      <c r="C4" s="62" t="s">
        <v>18</v>
      </c>
      <c r="D4" s="62" t="s">
        <v>18</v>
      </c>
      <c r="E4" s="10" t="s">
        <v>1</v>
      </c>
      <c r="F4" s="11" t="s">
        <v>2</v>
      </c>
    </row>
    <row r="5" spans="1:11" s="16" customFormat="1" ht="19.5" customHeight="1" x14ac:dyDescent="0.2">
      <c r="A5" s="12" t="s">
        <v>25</v>
      </c>
      <c r="B5" s="2"/>
      <c r="C5" s="13"/>
      <c r="D5" s="2"/>
      <c r="E5" s="14"/>
      <c r="F5" s="15"/>
    </row>
    <row r="6" spans="1:11" s="16" customFormat="1" ht="19.5" customHeight="1" x14ac:dyDescent="0.2">
      <c r="A6" s="17" t="s">
        <v>3</v>
      </c>
      <c r="B6" s="4">
        <v>180.78964300000001</v>
      </c>
      <c r="C6" s="4">
        <v>0</v>
      </c>
      <c r="D6" s="4">
        <v>158.07</v>
      </c>
      <c r="E6" s="4">
        <f>D6-B6</f>
        <v>-22.719643000000019</v>
      </c>
      <c r="F6" s="18">
        <f>E6/B6</f>
        <v>-0.12566894111295976</v>
      </c>
      <c r="G6" s="19"/>
      <c r="H6" s="19"/>
      <c r="I6" s="19"/>
      <c r="J6" s="20"/>
      <c r="K6" s="20"/>
    </row>
    <row r="7" spans="1:11" s="16" customFormat="1" ht="19.5" customHeight="1" x14ac:dyDescent="0.2">
      <c r="A7" s="17" t="s">
        <v>27</v>
      </c>
      <c r="B7" s="21">
        <v>110.272081</v>
      </c>
      <c r="C7" s="21">
        <v>0</v>
      </c>
      <c r="D7" s="21">
        <v>89.89</v>
      </c>
      <c r="E7" s="21">
        <f t="shared" ref="E7:E11" si="0">D7-B7</f>
        <v>-20.382080999999999</v>
      </c>
      <c r="F7" s="18">
        <f t="shared" ref="F7:F11" si="1">E7/B7</f>
        <v>-0.18483446412877616</v>
      </c>
      <c r="G7" s="19"/>
      <c r="H7" s="19"/>
      <c r="I7" s="19"/>
      <c r="J7" s="20"/>
      <c r="K7" s="20"/>
    </row>
    <row r="8" spans="1:11" s="16" customFormat="1" ht="19.5" customHeight="1" x14ac:dyDescent="0.2">
      <c r="A8" s="17" t="s">
        <v>4</v>
      </c>
      <c r="B8" s="21">
        <v>153.60423399999999</v>
      </c>
      <c r="C8" s="21">
        <v>0</v>
      </c>
      <c r="D8" s="21">
        <v>150.26</v>
      </c>
      <c r="E8" s="21">
        <f t="shared" si="0"/>
        <v>-3.3442340000000002</v>
      </c>
      <c r="F8" s="18">
        <f t="shared" si="1"/>
        <v>-2.1771756630093935E-2</v>
      </c>
      <c r="G8" s="19"/>
      <c r="H8" s="19"/>
      <c r="I8" s="19"/>
      <c r="J8" s="20"/>
      <c r="K8" s="20"/>
    </row>
    <row r="9" spans="1:11" s="16" customFormat="1" ht="19.5" customHeight="1" x14ac:dyDescent="0.2">
      <c r="A9" s="17" t="s">
        <v>5</v>
      </c>
      <c r="B9" s="21">
        <v>194.382126</v>
      </c>
      <c r="C9" s="21">
        <v>0</v>
      </c>
      <c r="D9" s="21">
        <v>175.84</v>
      </c>
      <c r="E9" s="21">
        <f t="shared" si="0"/>
        <v>-18.542125999999996</v>
      </c>
      <c r="F9" s="18">
        <f t="shared" si="1"/>
        <v>-9.5390077172013213E-2</v>
      </c>
      <c r="G9" s="19"/>
      <c r="H9" s="19"/>
      <c r="I9" s="19"/>
      <c r="J9" s="20"/>
      <c r="K9" s="20"/>
    </row>
    <row r="10" spans="1:11" s="16" customFormat="1" ht="19.5" customHeight="1" x14ac:dyDescent="0.2">
      <c r="A10" s="17" t="s">
        <v>28</v>
      </c>
      <c r="B10" s="22">
        <v>144.697259</v>
      </c>
      <c r="C10" s="22">
        <v>0</v>
      </c>
      <c r="D10" s="22">
        <v>130.88999999999999</v>
      </c>
      <c r="E10" s="22">
        <f t="shared" si="0"/>
        <v>-13.807259000000016</v>
      </c>
      <c r="F10" s="23">
        <f t="shared" si="1"/>
        <v>-9.542170387622903E-2</v>
      </c>
      <c r="G10" s="19"/>
      <c r="H10" s="19"/>
      <c r="I10" s="19"/>
      <c r="J10" s="20"/>
      <c r="K10" s="20"/>
    </row>
    <row r="11" spans="1:11" s="16" customFormat="1" ht="19.5" customHeight="1" thickBot="1" x14ac:dyDescent="0.25">
      <c r="A11" s="24" t="s">
        <v>26</v>
      </c>
      <c r="B11" s="3">
        <f>SUM(B6:B10)</f>
        <v>783.74534300000005</v>
      </c>
      <c r="C11" s="3">
        <f t="shared" ref="C11:D11" si="2">SUM(C6:C10)</f>
        <v>0</v>
      </c>
      <c r="D11" s="3">
        <f t="shared" si="2"/>
        <v>704.94999999999993</v>
      </c>
      <c r="E11" s="25">
        <f t="shared" si="0"/>
        <v>-78.795343000000116</v>
      </c>
      <c r="F11" s="26">
        <f t="shared" si="1"/>
        <v>-0.1005369201919457</v>
      </c>
      <c r="G11" s="19"/>
      <c r="H11" s="19"/>
      <c r="I11" s="19"/>
      <c r="J11" s="20"/>
      <c r="K11" s="20"/>
    </row>
    <row r="12" spans="1:11" s="16" customFormat="1" ht="31.5" customHeight="1" x14ac:dyDescent="0.2">
      <c r="A12" s="27" t="s">
        <v>52</v>
      </c>
      <c r="B12" s="4"/>
      <c r="C12" s="4"/>
      <c r="D12" s="4"/>
      <c r="E12" s="4"/>
      <c r="F12" s="18"/>
      <c r="G12" s="19"/>
      <c r="H12" s="19"/>
      <c r="I12" s="19"/>
      <c r="J12" s="20"/>
      <c r="K12" s="20"/>
    </row>
    <row r="13" spans="1:11" s="16" customFormat="1" ht="19.5" customHeight="1" x14ac:dyDescent="0.2">
      <c r="A13" s="28" t="s">
        <v>63</v>
      </c>
      <c r="B13" s="4">
        <v>221.83821699999999</v>
      </c>
      <c r="C13" s="4">
        <v>0</v>
      </c>
      <c r="D13" s="4">
        <v>232.72</v>
      </c>
      <c r="E13" s="4">
        <f t="shared" ref="E13:E18" si="3">D13-B13</f>
        <v>10.881783000000013</v>
      </c>
      <c r="F13" s="18">
        <f t="shared" ref="F13:F18" si="4">E13/B13</f>
        <v>4.9052787870180248E-2</v>
      </c>
      <c r="G13" s="19"/>
      <c r="H13" s="19"/>
      <c r="I13" s="19"/>
      <c r="J13" s="20"/>
      <c r="K13" s="20"/>
    </row>
    <row r="14" spans="1:11" s="16" customFormat="1" ht="19.5" customHeight="1" x14ac:dyDescent="0.2">
      <c r="A14" s="28" t="s">
        <v>29</v>
      </c>
      <c r="B14" s="21">
        <v>193.551636</v>
      </c>
      <c r="C14" s="21">
        <v>0</v>
      </c>
      <c r="D14" s="21">
        <v>202.96</v>
      </c>
      <c r="E14" s="21">
        <f t="shared" si="3"/>
        <v>9.4083640000000059</v>
      </c>
      <c r="F14" s="18">
        <f t="shared" si="4"/>
        <v>4.8609064714906391E-2</v>
      </c>
      <c r="G14" s="19"/>
      <c r="H14" s="19"/>
      <c r="I14" s="19"/>
      <c r="J14" s="20"/>
      <c r="K14" s="20"/>
    </row>
    <row r="15" spans="1:11" s="16" customFormat="1" ht="19.5" customHeight="1" x14ac:dyDescent="0.2">
      <c r="A15" s="28" t="s">
        <v>30</v>
      </c>
      <c r="B15" s="21">
        <v>229.42254199999999</v>
      </c>
      <c r="C15" s="21">
        <v>0</v>
      </c>
      <c r="D15" s="21">
        <v>240.42</v>
      </c>
      <c r="E15" s="21">
        <f t="shared" si="3"/>
        <v>10.997457999999995</v>
      </c>
      <c r="F15" s="18">
        <f t="shared" si="4"/>
        <v>4.7935385529814217E-2</v>
      </c>
      <c r="G15" s="19"/>
      <c r="H15" s="19"/>
      <c r="I15" s="19"/>
      <c r="J15" s="20"/>
      <c r="K15" s="20"/>
    </row>
    <row r="16" spans="1:11" s="16" customFormat="1" ht="19.5" customHeight="1" x14ac:dyDescent="0.2">
      <c r="A16" s="28" t="s">
        <v>33</v>
      </c>
      <c r="B16" s="21">
        <v>208.37253200000001</v>
      </c>
      <c r="C16" s="21">
        <v>0</v>
      </c>
      <c r="D16" s="21">
        <v>240.05</v>
      </c>
      <c r="E16" s="21">
        <f t="shared" si="3"/>
        <v>31.677468000000005</v>
      </c>
      <c r="F16" s="18">
        <f t="shared" si="4"/>
        <v>0.15202324267960618</v>
      </c>
      <c r="G16" s="19"/>
      <c r="H16" s="19"/>
      <c r="I16" s="19"/>
      <c r="J16" s="20"/>
      <c r="K16" s="20"/>
    </row>
    <row r="17" spans="1:11" s="16" customFormat="1" ht="19.5" customHeight="1" x14ac:dyDescent="0.2">
      <c r="A17" s="28" t="s">
        <v>31</v>
      </c>
      <c r="B17" s="21">
        <v>131.93145699999999</v>
      </c>
      <c r="C17" s="21">
        <v>0</v>
      </c>
      <c r="D17" s="21">
        <v>146.25</v>
      </c>
      <c r="E17" s="21">
        <f t="shared" si="3"/>
        <v>14.318543000000005</v>
      </c>
      <c r="F17" s="18">
        <f t="shared" si="4"/>
        <v>0.10853016653943272</v>
      </c>
      <c r="G17" s="19"/>
      <c r="H17" s="19"/>
      <c r="I17" s="19"/>
      <c r="J17" s="20"/>
      <c r="K17" s="20"/>
    </row>
    <row r="18" spans="1:11" s="16" customFormat="1" ht="19.5" customHeight="1" thickBot="1" x14ac:dyDescent="0.25">
      <c r="A18" s="24" t="s">
        <v>32</v>
      </c>
      <c r="B18" s="3">
        <f>SUM(B13:B17)</f>
        <v>985.11638400000004</v>
      </c>
      <c r="C18" s="3">
        <f t="shared" ref="C18:D18" si="5">SUM(C13:C17)</f>
        <v>0</v>
      </c>
      <c r="D18" s="3">
        <f t="shared" si="5"/>
        <v>1062.4000000000001</v>
      </c>
      <c r="E18" s="25">
        <f t="shared" si="3"/>
        <v>77.283616000000052</v>
      </c>
      <c r="F18" s="26">
        <f t="shared" si="4"/>
        <v>7.8451254344380134E-2</v>
      </c>
      <c r="G18" s="19"/>
      <c r="H18" s="19"/>
      <c r="I18" s="19"/>
      <c r="J18" s="20"/>
      <c r="K18" s="20"/>
    </row>
    <row r="19" spans="1:11" s="16" customFormat="1" ht="19.5" customHeight="1" x14ac:dyDescent="0.2">
      <c r="A19" s="29" t="s">
        <v>34</v>
      </c>
      <c r="B19" s="4"/>
      <c r="C19" s="4"/>
      <c r="D19" s="4"/>
      <c r="E19" s="4"/>
      <c r="F19" s="18"/>
      <c r="G19" s="19"/>
      <c r="H19" s="19"/>
      <c r="I19" s="19"/>
      <c r="J19" s="20"/>
      <c r="K19" s="20"/>
    </row>
    <row r="20" spans="1:11" s="16" customFormat="1" ht="30" customHeight="1" x14ac:dyDescent="0.2">
      <c r="A20" s="30" t="s">
        <v>35</v>
      </c>
      <c r="B20" s="31">
        <v>190.471532</v>
      </c>
      <c r="C20" s="31">
        <v>0</v>
      </c>
      <c r="D20" s="31">
        <v>160.29</v>
      </c>
      <c r="E20" s="31">
        <f t="shared" ref="E20:E23" si="6">D20-B20</f>
        <v>-30.181532000000004</v>
      </c>
      <c r="F20" s="32">
        <f t="shared" ref="F20:F23" si="7">E20/B20</f>
        <v>-0.15845691838085288</v>
      </c>
      <c r="G20" s="19"/>
      <c r="H20" s="19"/>
      <c r="I20" s="19"/>
      <c r="J20" s="20"/>
      <c r="K20" s="20"/>
    </row>
    <row r="21" spans="1:11" s="16" customFormat="1" ht="19.5" customHeight="1" x14ac:dyDescent="0.2">
      <c r="A21" s="17" t="s">
        <v>36</v>
      </c>
      <c r="B21" s="21">
        <v>237.913668</v>
      </c>
      <c r="C21" s="21">
        <v>0</v>
      </c>
      <c r="D21" s="21">
        <v>200.54</v>
      </c>
      <c r="E21" s="21">
        <f t="shared" si="6"/>
        <v>-37.373668000000009</v>
      </c>
      <c r="F21" s="18">
        <f t="shared" si="7"/>
        <v>-0.15708920094494114</v>
      </c>
      <c r="G21" s="19"/>
      <c r="H21" s="19"/>
      <c r="I21" s="19"/>
      <c r="J21" s="20"/>
      <c r="K21" s="20"/>
    </row>
    <row r="22" spans="1:11" s="16" customFormat="1" ht="19.5" customHeight="1" x14ac:dyDescent="0.2">
      <c r="A22" s="17" t="s">
        <v>37</v>
      </c>
      <c r="B22" s="21">
        <v>118.030334</v>
      </c>
      <c r="C22" s="21">
        <v>0</v>
      </c>
      <c r="D22" s="21">
        <v>103.74</v>
      </c>
      <c r="E22" s="21">
        <f t="shared" si="6"/>
        <v>-14.290334000000001</v>
      </c>
      <c r="F22" s="18">
        <f t="shared" si="7"/>
        <v>-0.12107340135121537</v>
      </c>
      <c r="G22" s="19"/>
      <c r="H22" s="19"/>
      <c r="I22" s="19"/>
      <c r="J22" s="20"/>
      <c r="K22" s="20"/>
    </row>
    <row r="23" spans="1:11" s="16" customFormat="1" ht="19.5" customHeight="1" x14ac:dyDescent="0.2">
      <c r="A23" s="17" t="s">
        <v>38</v>
      </c>
      <c r="B23" s="21">
        <v>268.67249099999998</v>
      </c>
      <c r="C23" s="21">
        <v>0</v>
      </c>
      <c r="D23" s="21">
        <v>257.89999999999998</v>
      </c>
      <c r="E23" s="21">
        <f t="shared" si="6"/>
        <v>-10.772491000000002</v>
      </c>
      <c r="F23" s="18">
        <f t="shared" si="7"/>
        <v>-4.0095251136075566E-2</v>
      </c>
      <c r="G23" s="19"/>
      <c r="H23" s="19"/>
      <c r="I23" s="19"/>
      <c r="J23" s="20"/>
      <c r="K23" s="20"/>
    </row>
    <row r="24" spans="1:11" s="36" customFormat="1" ht="16.5" x14ac:dyDescent="0.2">
      <c r="A24" s="33" t="s">
        <v>71</v>
      </c>
      <c r="B24" s="34" t="s">
        <v>76</v>
      </c>
      <c r="C24" s="34"/>
      <c r="D24" s="34" t="s">
        <v>77</v>
      </c>
      <c r="E24" s="34" t="s">
        <v>78</v>
      </c>
      <c r="F24" s="35" t="s">
        <v>79</v>
      </c>
      <c r="G24" s="19"/>
      <c r="H24" s="19"/>
      <c r="I24" s="19"/>
      <c r="J24" s="20"/>
      <c r="K24" s="20"/>
    </row>
    <row r="25" spans="1:11" s="16" customFormat="1" ht="19.5" customHeight="1" x14ac:dyDescent="0.2">
      <c r="A25" s="17" t="s">
        <v>39</v>
      </c>
      <c r="B25" s="21">
        <v>102.75769</v>
      </c>
      <c r="C25" s="21">
        <v>0</v>
      </c>
      <c r="D25" s="21">
        <v>89.49</v>
      </c>
      <c r="E25" s="21">
        <f t="shared" ref="E25:E27" si="8">D25-B25</f>
        <v>-13.267690000000002</v>
      </c>
      <c r="F25" s="18">
        <f t="shared" ref="F25:F27" si="9">E25/B25</f>
        <v>-0.12911627343900006</v>
      </c>
      <c r="G25" s="19"/>
      <c r="H25" s="19"/>
      <c r="I25" s="19"/>
      <c r="J25" s="20"/>
      <c r="K25" s="20"/>
    </row>
    <row r="26" spans="1:11" s="16" customFormat="1" ht="30" customHeight="1" x14ac:dyDescent="0.2">
      <c r="A26" s="37" t="s">
        <v>58</v>
      </c>
      <c r="B26" s="38">
        <v>73.301621999999995</v>
      </c>
      <c r="C26" s="38">
        <v>0</v>
      </c>
      <c r="D26" s="38">
        <v>97.82</v>
      </c>
      <c r="E26" s="38">
        <f t="shared" si="8"/>
        <v>24.518377999999998</v>
      </c>
      <c r="F26" s="39">
        <f t="shared" si="9"/>
        <v>0.33448615911937118</v>
      </c>
      <c r="G26" s="19"/>
      <c r="H26" s="19"/>
      <c r="I26" s="19"/>
      <c r="J26" s="20"/>
      <c r="K26" s="20"/>
    </row>
    <row r="27" spans="1:11" s="16" customFormat="1" ht="21" customHeight="1" thickBot="1" x14ac:dyDescent="0.25">
      <c r="A27" s="24" t="s">
        <v>40</v>
      </c>
      <c r="B27" s="3">
        <f>SUM(B20:B23,B25:B26)</f>
        <v>991.14733699999999</v>
      </c>
      <c r="C27" s="3">
        <f t="shared" ref="C27:D27" si="10">SUM(C20:C23,C25:C26)</f>
        <v>0</v>
      </c>
      <c r="D27" s="3">
        <f t="shared" si="10"/>
        <v>909.78</v>
      </c>
      <c r="E27" s="25">
        <f t="shared" si="8"/>
        <v>-81.36733700000002</v>
      </c>
      <c r="F27" s="26">
        <f t="shared" si="9"/>
        <v>-8.2094088297994403E-2</v>
      </c>
      <c r="G27" s="40"/>
      <c r="H27" s="40"/>
      <c r="I27" s="40"/>
      <c r="J27" s="20"/>
      <c r="K27" s="20"/>
    </row>
    <row r="28" spans="1:11" s="16" customFormat="1" ht="19.5" customHeight="1" x14ac:dyDescent="0.2">
      <c r="A28" s="29" t="s">
        <v>41</v>
      </c>
      <c r="B28" s="4"/>
      <c r="C28" s="4"/>
      <c r="D28" s="4"/>
      <c r="E28" s="4"/>
      <c r="F28" s="18"/>
      <c r="G28" s="40"/>
      <c r="H28" s="40"/>
      <c r="I28" s="40"/>
      <c r="J28" s="20"/>
      <c r="K28" s="20"/>
    </row>
    <row r="29" spans="1:11" s="16" customFormat="1" ht="19.5" customHeight="1" x14ac:dyDescent="0.2">
      <c r="A29" s="17" t="s">
        <v>42</v>
      </c>
      <c r="B29" s="4">
        <v>303.40724799999998</v>
      </c>
      <c r="C29" s="4">
        <v>0</v>
      </c>
      <c r="D29" s="4">
        <v>234.45</v>
      </c>
      <c r="E29" s="4">
        <f t="shared" ref="E29:E33" si="11">D29-B29</f>
        <v>-68.957247999999993</v>
      </c>
      <c r="F29" s="18">
        <f t="shared" ref="F29:F33" si="12">E29/B29</f>
        <v>-0.22727620534628756</v>
      </c>
      <c r="G29" s="19"/>
      <c r="H29" s="19"/>
      <c r="I29" s="19"/>
      <c r="J29" s="20"/>
      <c r="K29" s="20"/>
    </row>
    <row r="30" spans="1:11" s="16" customFormat="1" ht="19.5" customHeight="1" x14ac:dyDescent="0.2">
      <c r="A30" s="17" t="s">
        <v>6</v>
      </c>
      <c r="B30" s="21">
        <v>181.96293499999999</v>
      </c>
      <c r="C30" s="21">
        <v>0</v>
      </c>
      <c r="D30" s="21">
        <v>168.24</v>
      </c>
      <c r="E30" s="21">
        <f t="shared" si="11"/>
        <v>-13.722934999999978</v>
      </c>
      <c r="F30" s="18">
        <f t="shared" si="12"/>
        <v>-7.5416100537177969E-2</v>
      </c>
      <c r="G30" s="19"/>
      <c r="H30" s="19"/>
      <c r="I30" s="19"/>
      <c r="J30" s="20"/>
      <c r="K30" s="20"/>
    </row>
    <row r="31" spans="1:11" s="16" customFormat="1" ht="30" customHeight="1" x14ac:dyDescent="0.2">
      <c r="A31" s="30" t="s">
        <v>47</v>
      </c>
      <c r="B31" s="41">
        <v>113.78558099999999</v>
      </c>
      <c r="C31" s="41">
        <v>0</v>
      </c>
      <c r="D31" s="41">
        <v>94.71</v>
      </c>
      <c r="E31" s="41">
        <f t="shared" si="11"/>
        <v>-19.075581</v>
      </c>
      <c r="F31" s="32">
        <f t="shared" si="12"/>
        <v>-0.16764497603611131</v>
      </c>
      <c r="G31" s="19"/>
      <c r="H31" s="19"/>
      <c r="I31" s="19"/>
      <c r="J31" s="20"/>
      <c r="K31" s="20"/>
    </row>
    <row r="32" spans="1:11" s="16" customFormat="1" ht="19.5" customHeight="1" x14ac:dyDescent="0.2">
      <c r="A32" s="17" t="s">
        <v>7</v>
      </c>
      <c r="B32" s="21">
        <v>370.72873900000002</v>
      </c>
      <c r="C32" s="21">
        <v>0</v>
      </c>
      <c r="D32" s="21">
        <v>339.21</v>
      </c>
      <c r="E32" s="21">
        <f t="shared" si="11"/>
        <v>-31.518739000000039</v>
      </c>
      <c r="F32" s="18">
        <f t="shared" si="12"/>
        <v>-8.5018331961580235E-2</v>
      </c>
      <c r="G32" s="19"/>
      <c r="H32" s="19"/>
      <c r="I32" s="19"/>
      <c r="J32" s="20"/>
      <c r="K32" s="20"/>
    </row>
    <row r="33" spans="1:11" s="16" customFormat="1" ht="19.5" customHeight="1" thickBot="1" x14ac:dyDescent="0.25">
      <c r="A33" s="24" t="s">
        <v>43</v>
      </c>
      <c r="B33" s="3">
        <f>SUM(B29:B32)</f>
        <v>969.884503</v>
      </c>
      <c r="C33" s="3">
        <f t="shared" ref="C33:D33" si="13">SUM(C29:C32)</f>
        <v>0</v>
      </c>
      <c r="D33" s="3">
        <f t="shared" si="13"/>
        <v>836.6099999999999</v>
      </c>
      <c r="E33" s="25">
        <f t="shared" si="11"/>
        <v>-133.2745030000001</v>
      </c>
      <c r="F33" s="26">
        <f t="shared" si="12"/>
        <v>-0.13741275645477563</v>
      </c>
      <c r="G33" s="19"/>
      <c r="H33" s="19"/>
      <c r="I33" s="19"/>
      <c r="J33" s="20"/>
      <c r="K33" s="20"/>
    </row>
    <row r="34" spans="1:11" s="16" customFormat="1" ht="19.5" customHeight="1" x14ac:dyDescent="0.2">
      <c r="A34" s="29" t="s">
        <v>50</v>
      </c>
      <c r="B34" s="4"/>
      <c r="C34" s="4"/>
      <c r="D34" s="4"/>
      <c r="E34" s="4"/>
      <c r="F34" s="18"/>
      <c r="G34" s="19"/>
      <c r="H34" s="19"/>
      <c r="I34" s="19"/>
      <c r="J34" s="20"/>
      <c r="K34" s="20"/>
    </row>
    <row r="35" spans="1:11" s="16" customFormat="1" ht="19.5" customHeight="1" x14ac:dyDescent="0.2">
      <c r="A35" s="17" t="s">
        <v>8</v>
      </c>
      <c r="B35" s="4">
        <v>287.008129</v>
      </c>
      <c r="C35" s="4">
        <v>0</v>
      </c>
      <c r="D35" s="4">
        <v>242.1</v>
      </c>
      <c r="E35" s="4">
        <f t="shared" ref="E35:E41" si="14">D35-B35</f>
        <v>-44.908129000000002</v>
      </c>
      <c r="F35" s="18">
        <f t="shared" ref="F35:F41" si="15">E35/B35</f>
        <v>-0.15646988521359967</v>
      </c>
      <c r="G35" s="19"/>
      <c r="H35" s="19"/>
      <c r="I35" s="19"/>
      <c r="J35" s="20"/>
      <c r="K35" s="20"/>
    </row>
    <row r="36" spans="1:11" s="16" customFormat="1" ht="19.5" customHeight="1" x14ac:dyDescent="0.2">
      <c r="A36" s="17" t="s">
        <v>9</v>
      </c>
      <c r="B36" s="21">
        <v>247.270973</v>
      </c>
      <c r="C36" s="21">
        <v>0</v>
      </c>
      <c r="D36" s="21">
        <v>218.71</v>
      </c>
      <c r="E36" s="21">
        <f t="shared" si="14"/>
        <v>-28.56097299999999</v>
      </c>
      <c r="F36" s="18">
        <f t="shared" si="15"/>
        <v>-0.11550475437325185</v>
      </c>
      <c r="G36" s="19"/>
      <c r="H36" s="19"/>
      <c r="I36" s="19"/>
      <c r="J36" s="20"/>
      <c r="K36" s="20"/>
    </row>
    <row r="37" spans="1:11" s="16" customFormat="1" ht="19.5" customHeight="1" x14ac:dyDescent="0.2">
      <c r="A37" s="17" t="s">
        <v>10</v>
      </c>
      <c r="B37" s="21">
        <v>302.99304100000001</v>
      </c>
      <c r="C37" s="21">
        <v>0</v>
      </c>
      <c r="D37" s="21">
        <v>280.22000000000003</v>
      </c>
      <c r="E37" s="21">
        <f t="shared" si="14"/>
        <v>-22.773040999999978</v>
      </c>
      <c r="F37" s="18">
        <f t="shared" si="15"/>
        <v>-7.5160277360957539E-2</v>
      </c>
      <c r="G37" s="19"/>
      <c r="H37" s="19"/>
      <c r="I37" s="19"/>
      <c r="J37" s="20"/>
      <c r="K37" s="20"/>
    </row>
    <row r="38" spans="1:11" s="16" customFormat="1" ht="19.5" customHeight="1" x14ac:dyDescent="0.2">
      <c r="A38" s="17" t="s">
        <v>11</v>
      </c>
      <c r="B38" s="21">
        <v>237.033379</v>
      </c>
      <c r="C38" s="21">
        <v>0</v>
      </c>
      <c r="D38" s="21">
        <v>214.79</v>
      </c>
      <c r="E38" s="21">
        <f t="shared" si="14"/>
        <v>-22.243379000000004</v>
      </c>
      <c r="F38" s="18">
        <f t="shared" si="15"/>
        <v>-9.3840703338241682E-2</v>
      </c>
      <c r="G38" s="19"/>
      <c r="H38" s="19"/>
      <c r="I38" s="19"/>
      <c r="J38" s="20"/>
      <c r="K38" s="20"/>
    </row>
    <row r="39" spans="1:11" s="16" customFormat="1" ht="19.5" customHeight="1" x14ac:dyDescent="0.2">
      <c r="A39" s="17" t="s">
        <v>12</v>
      </c>
      <c r="B39" s="21">
        <v>285.22734800000001</v>
      </c>
      <c r="C39" s="21">
        <v>0</v>
      </c>
      <c r="D39" s="21">
        <v>257.83</v>
      </c>
      <c r="E39" s="21">
        <f t="shared" si="14"/>
        <v>-27.397348000000022</v>
      </c>
      <c r="F39" s="18">
        <f t="shared" si="15"/>
        <v>-9.6054421822131947E-2</v>
      </c>
      <c r="G39" s="19"/>
      <c r="H39" s="19"/>
      <c r="I39" s="19"/>
      <c r="J39" s="20"/>
      <c r="K39" s="20"/>
    </row>
    <row r="40" spans="1:11" s="16" customFormat="1" ht="19.5" customHeight="1" x14ac:dyDescent="0.2">
      <c r="A40" s="17" t="s">
        <v>45</v>
      </c>
      <c r="B40" s="22">
        <v>131.08068499999999</v>
      </c>
      <c r="C40" s="22">
        <v>0</v>
      </c>
      <c r="D40" s="22">
        <v>234.67</v>
      </c>
      <c r="E40" s="22">
        <f t="shared" si="14"/>
        <v>103.589315</v>
      </c>
      <c r="F40" s="23">
        <f t="shared" si="15"/>
        <v>0.79027138895406301</v>
      </c>
      <c r="G40" s="19"/>
      <c r="H40" s="19"/>
      <c r="I40" s="19"/>
      <c r="J40" s="20"/>
      <c r="K40" s="20"/>
    </row>
    <row r="41" spans="1:11" s="16" customFormat="1" ht="19.5" customHeight="1" thickBot="1" x14ac:dyDescent="0.25">
      <c r="A41" s="24" t="s">
        <v>44</v>
      </c>
      <c r="B41" s="3">
        <f>SUM(B35:B40)</f>
        <v>1490.6135549999999</v>
      </c>
      <c r="C41" s="3">
        <f t="shared" ref="C41:D41" si="16">SUM(C35:C40)</f>
        <v>0</v>
      </c>
      <c r="D41" s="3">
        <f t="shared" si="16"/>
        <v>1448.32</v>
      </c>
      <c r="E41" s="25">
        <f t="shared" si="14"/>
        <v>-42.293554999999969</v>
      </c>
      <c r="F41" s="26">
        <f t="shared" si="15"/>
        <v>-2.8373252650315508E-2</v>
      </c>
      <c r="G41" s="19"/>
      <c r="H41" s="19"/>
      <c r="I41" s="19"/>
      <c r="J41" s="20"/>
      <c r="K41" s="20"/>
    </row>
    <row r="42" spans="1:11" s="16" customFormat="1" ht="19.5" customHeight="1" x14ac:dyDescent="0.2">
      <c r="A42" s="29" t="s">
        <v>51</v>
      </c>
      <c r="B42" s="4"/>
      <c r="C42" s="4"/>
      <c r="D42" s="4"/>
      <c r="E42" s="4"/>
      <c r="F42" s="18"/>
      <c r="G42" s="19"/>
      <c r="H42" s="19"/>
      <c r="I42" s="19"/>
      <c r="J42" s="20"/>
      <c r="K42" s="20"/>
    </row>
    <row r="43" spans="1:11" s="16" customFormat="1" ht="19.5" customHeight="1" x14ac:dyDescent="0.2">
      <c r="A43" s="17" t="s">
        <v>46</v>
      </c>
      <c r="B43" s="4">
        <v>94.354061000000002</v>
      </c>
      <c r="C43" s="4">
        <v>0</v>
      </c>
      <c r="D43" s="4">
        <v>85.14</v>
      </c>
      <c r="E43" s="4">
        <f t="shared" ref="E43:E48" si="17">D43-B43</f>
        <v>-9.2140610000000009</v>
      </c>
      <c r="F43" s="18">
        <f t="shared" ref="F43:F48" si="18">E43/B43</f>
        <v>-9.7654100971870203E-2</v>
      </c>
      <c r="G43" s="19"/>
      <c r="H43" s="19"/>
      <c r="I43" s="19"/>
      <c r="J43" s="20"/>
      <c r="K43" s="20"/>
    </row>
    <row r="44" spans="1:11" s="16" customFormat="1" ht="19.5" customHeight="1" x14ac:dyDescent="0.2">
      <c r="A44" s="17" t="s">
        <v>13</v>
      </c>
      <c r="B44" s="21">
        <v>96.427538999999996</v>
      </c>
      <c r="C44" s="21">
        <v>0</v>
      </c>
      <c r="D44" s="21">
        <v>86.66</v>
      </c>
      <c r="E44" s="21">
        <f t="shared" si="17"/>
        <v>-9.7675389999999993</v>
      </c>
      <c r="F44" s="18">
        <f t="shared" si="18"/>
        <v>-0.10129408155900359</v>
      </c>
      <c r="G44" s="19"/>
      <c r="H44" s="19"/>
      <c r="I44" s="19"/>
      <c r="J44" s="20"/>
      <c r="K44" s="20"/>
    </row>
    <row r="45" spans="1:11" s="16" customFormat="1" ht="19.5" customHeight="1" x14ac:dyDescent="0.2">
      <c r="A45" s="17" t="s">
        <v>45</v>
      </c>
      <c r="B45" s="21">
        <v>26.162264</v>
      </c>
      <c r="C45" s="21">
        <v>0</v>
      </c>
      <c r="D45" s="21">
        <v>22.93</v>
      </c>
      <c r="E45" s="21">
        <f t="shared" si="17"/>
        <v>-3.2322640000000007</v>
      </c>
      <c r="F45" s="18">
        <f t="shared" si="18"/>
        <v>-0.12354680007815839</v>
      </c>
      <c r="G45" s="19"/>
      <c r="H45" s="19"/>
      <c r="I45" s="19"/>
      <c r="J45" s="20"/>
      <c r="K45" s="20"/>
    </row>
    <row r="46" spans="1:11" s="16" customFormat="1" ht="30" customHeight="1" x14ac:dyDescent="0.2">
      <c r="A46" s="30" t="s">
        <v>48</v>
      </c>
      <c r="B46" s="38">
        <v>54.226629000000003</v>
      </c>
      <c r="C46" s="38">
        <v>0</v>
      </c>
      <c r="D46" s="38">
        <v>52.11</v>
      </c>
      <c r="E46" s="38">
        <f t="shared" si="17"/>
        <v>-2.1166290000000032</v>
      </c>
      <c r="F46" s="39">
        <f t="shared" si="18"/>
        <v>-3.9033018261194201E-2</v>
      </c>
      <c r="G46" s="19"/>
      <c r="H46" s="19"/>
      <c r="I46" s="19"/>
      <c r="J46" s="20"/>
      <c r="K46" s="20"/>
    </row>
    <row r="47" spans="1:11" s="16" customFormat="1" ht="19.5" customHeight="1" thickBot="1" x14ac:dyDescent="0.25">
      <c r="A47" s="24" t="s">
        <v>49</v>
      </c>
      <c r="B47" s="3">
        <f>SUM(B43:B46)</f>
        <v>271.17049299999996</v>
      </c>
      <c r="C47" s="3">
        <f t="shared" ref="C47:D47" si="19">SUM(C43:C46)</f>
        <v>0</v>
      </c>
      <c r="D47" s="3">
        <f t="shared" si="19"/>
        <v>246.84000000000003</v>
      </c>
      <c r="E47" s="25">
        <f t="shared" si="17"/>
        <v>-24.330492999999933</v>
      </c>
      <c r="F47" s="26">
        <f t="shared" si="18"/>
        <v>-8.9723969340572529E-2</v>
      </c>
      <c r="G47" s="19"/>
      <c r="H47" s="19"/>
      <c r="I47" s="19"/>
      <c r="J47" s="20"/>
      <c r="K47" s="20"/>
    </row>
    <row r="48" spans="1:11" s="16" customFormat="1" ht="30" customHeight="1" thickBot="1" x14ac:dyDescent="0.25">
      <c r="A48" s="42" t="s">
        <v>57</v>
      </c>
      <c r="B48" s="43">
        <v>48.995278999999996</v>
      </c>
      <c r="C48" s="43">
        <v>0</v>
      </c>
      <c r="D48" s="43">
        <v>44.01</v>
      </c>
      <c r="E48" s="44">
        <f t="shared" si="17"/>
        <v>-4.9852789999999985</v>
      </c>
      <c r="F48" s="45">
        <f t="shared" si="18"/>
        <v>-0.10175019107453187</v>
      </c>
      <c r="G48" s="19"/>
      <c r="H48" s="19"/>
      <c r="I48" s="19"/>
      <c r="J48" s="20"/>
      <c r="K48" s="20"/>
    </row>
    <row r="49" spans="1:11" s="16" customFormat="1" ht="19.5" customHeight="1" x14ac:dyDescent="0.2">
      <c r="A49" s="46" t="s">
        <v>62</v>
      </c>
      <c r="B49" s="5"/>
      <c r="C49" s="5"/>
      <c r="D49" s="5"/>
      <c r="E49" s="5"/>
      <c r="F49" s="6"/>
      <c r="G49" s="19"/>
      <c r="H49" s="19"/>
      <c r="I49" s="19"/>
      <c r="J49" s="20"/>
      <c r="K49" s="20"/>
    </row>
    <row r="50" spans="1:11" s="16" customFormat="1" ht="19.5" customHeight="1" x14ac:dyDescent="0.2">
      <c r="A50" s="17" t="s">
        <v>60</v>
      </c>
      <c r="B50" s="4">
        <v>488.67848900000001</v>
      </c>
      <c r="C50" s="4">
        <v>0</v>
      </c>
      <c r="D50" s="4">
        <v>419.78</v>
      </c>
      <c r="E50" s="4">
        <f>D50-B50</f>
        <v>-68.898489000000041</v>
      </c>
      <c r="F50" s="18">
        <f>E50/B50</f>
        <v>-0.14098940418062894</v>
      </c>
      <c r="G50" s="19"/>
      <c r="H50" s="19"/>
      <c r="I50" s="19"/>
      <c r="J50" s="20"/>
      <c r="K50" s="20"/>
    </row>
    <row r="51" spans="1:11" s="16" customFormat="1" ht="15" customHeight="1" x14ac:dyDescent="0.2">
      <c r="A51" s="47" t="s">
        <v>20</v>
      </c>
      <c r="B51" s="48" t="s">
        <v>80</v>
      </c>
      <c r="C51" s="48"/>
      <c r="D51" s="48" t="s">
        <v>81</v>
      </c>
      <c r="E51" s="49" t="s">
        <v>82</v>
      </c>
      <c r="F51" s="50" t="s">
        <v>83</v>
      </c>
      <c r="G51" s="19"/>
      <c r="H51" s="19"/>
      <c r="I51" s="19"/>
      <c r="J51" s="20"/>
      <c r="K51" s="20"/>
    </row>
    <row r="52" spans="1:11" s="16" customFormat="1" ht="19.5" customHeight="1" thickBot="1" x14ac:dyDescent="0.25">
      <c r="A52" s="24" t="s">
        <v>61</v>
      </c>
      <c r="B52" s="3">
        <f>SUM(B50)</f>
        <v>488.67848900000001</v>
      </c>
      <c r="C52" s="3">
        <f t="shared" ref="C52:D52" si="20">SUM(C50)</f>
        <v>0</v>
      </c>
      <c r="D52" s="3">
        <f t="shared" si="20"/>
        <v>419.78</v>
      </c>
      <c r="E52" s="25">
        <f>D52-B52</f>
        <v>-68.898489000000041</v>
      </c>
      <c r="F52" s="26">
        <f>E52/B52</f>
        <v>-0.14098940418062894</v>
      </c>
      <c r="G52" s="19"/>
      <c r="H52" s="19"/>
      <c r="I52" s="19"/>
      <c r="J52" s="20"/>
      <c r="K52" s="20"/>
    </row>
    <row r="53" spans="1:11" s="16" customFormat="1" ht="19.5" customHeight="1" x14ac:dyDescent="0.2">
      <c r="A53" s="51" t="s">
        <v>56</v>
      </c>
      <c r="B53" s="4"/>
      <c r="C53" s="4"/>
      <c r="D53" s="4"/>
      <c r="E53" s="4"/>
      <c r="F53" s="18"/>
      <c r="G53" s="19"/>
      <c r="H53" s="19"/>
      <c r="I53" s="19"/>
      <c r="J53" s="20"/>
      <c r="K53" s="20"/>
    </row>
    <row r="54" spans="1:11" s="16" customFormat="1" ht="19.5" customHeight="1" x14ac:dyDescent="0.2">
      <c r="A54" s="17" t="s">
        <v>65</v>
      </c>
      <c r="B54" s="31">
        <v>41.387846000000003</v>
      </c>
      <c r="C54" s="31">
        <v>0</v>
      </c>
      <c r="D54" s="31">
        <v>70</v>
      </c>
      <c r="E54" s="31">
        <f t="shared" ref="E54:E59" si="21">D54-B54</f>
        <v>28.612153999999997</v>
      </c>
      <c r="F54" s="32">
        <f t="shared" ref="F54:F59" si="22">E54/B54</f>
        <v>0.69131778445295256</v>
      </c>
      <c r="G54" s="19"/>
      <c r="H54" s="19"/>
      <c r="I54" s="19"/>
      <c r="J54" s="20"/>
      <c r="K54" s="20"/>
    </row>
    <row r="55" spans="1:11" s="16" customFormat="1" ht="30" customHeight="1" x14ac:dyDescent="0.2">
      <c r="A55" s="30" t="s">
        <v>64</v>
      </c>
      <c r="B55" s="41">
        <v>175.665617</v>
      </c>
      <c r="C55" s="41">
        <v>0</v>
      </c>
      <c r="D55" s="41">
        <v>163.66999999999999</v>
      </c>
      <c r="E55" s="41">
        <f t="shared" si="21"/>
        <v>-11.99561700000001</v>
      </c>
      <c r="F55" s="32">
        <f t="shared" si="22"/>
        <v>-6.828665281721015E-2</v>
      </c>
      <c r="G55" s="19"/>
      <c r="H55" s="19"/>
      <c r="I55" s="19"/>
      <c r="J55" s="20"/>
      <c r="K55" s="20"/>
    </row>
    <row r="56" spans="1:11" s="16" customFormat="1" ht="19.5" customHeight="1" x14ac:dyDescent="0.2">
      <c r="A56" s="17" t="s">
        <v>14</v>
      </c>
      <c r="B56" s="21">
        <v>330.258464</v>
      </c>
      <c r="C56" s="21">
        <v>0</v>
      </c>
      <c r="D56" s="21">
        <v>305.06</v>
      </c>
      <c r="E56" s="21">
        <f t="shared" si="21"/>
        <v>-25.198464000000001</v>
      </c>
      <c r="F56" s="18">
        <f t="shared" si="22"/>
        <v>-7.6299222417506307E-2</v>
      </c>
      <c r="G56" s="19"/>
      <c r="H56" s="19"/>
      <c r="I56" s="19"/>
      <c r="J56" s="20"/>
      <c r="K56" s="20"/>
    </row>
    <row r="57" spans="1:11" s="16" customFormat="1" ht="19.5" customHeight="1" thickBot="1" x14ac:dyDescent="0.25">
      <c r="A57" s="24" t="s">
        <v>59</v>
      </c>
      <c r="B57" s="3">
        <f>SUM(B54:B56)</f>
        <v>547.31192699999997</v>
      </c>
      <c r="C57" s="3">
        <f t="shared" ref="C57:D57" si="23">SUM(C54:C56)</f>
        <v>0</v>
      </c>
      <c r="D57" s="3">
        <f t="shared" si="23"/>
        <v>538.73</v>
      </c>
      <c r="E57" s="25">
        <f t="shared" si="21"/>
        <v>-8.5819269999999506</v>
      </c>
      <c r="F57" s="26">
        <f t="shared" si="22"/>
        <v>-1.5680138832421153E-2</v>
      </c>
      <c r="G57" s="19"/>
      <c r="H57" s="19"/>
      <c r="I57" s="19"/>
      <c r="J57" s="20"/>
      <c r="K57" s="20"/>
    </row>
    <row r="58" spans="1:11" s="16" customFormat="1" ht="19.5" customHeight="1" thickBot="1" x14ac:dyDescent="0.25">
      <c r="A58" s="52" t="s">
        <v>21</v>
      </c>
      <c r="B58" s="7">
        <v>1.4750000000000001</v>
      </c>
      <c r="C58" s="7">
        <v>0</v>
      </c>
      <c r="D58" s="7">
        <v>1.6</v>
      </c>
      <c r="E58" s="53">
        <f t="shared" si="21"/>
        <v>0.125</v>
      </c>
      <c r="F58" s="54">
        <f t="shared" si="22"/>
        <v>8.4745762711864403E-2</v>
      </c>
      <c r="G58" s="19"/>
      <c r="H58" s="19"/>
      <c r="I58" s="19"/>
      <c r="J58" s="20"/>
      <c r="K58" s="20"/>
    </row>
    <row r="59" spans="1:11" s="16" customFormat="1" ht="22.5" customHeight="1" thickBot="1" x14ac:dyDescent="0.25">
      <c r="A59" s="51" t="s">
        <v>22</v>
      </c>
      <c r="B59" s="7">
        <f>SUM(B11,B18,B27,B33,B41,B47,B48,B52,B57:B58)</f>
        <v>6578.1383099999994</v>
      </c>
      <c r="C59" s="7">
        <v>6737.2</v>
      </c>
      <c r="D59" s="7">
        <f>SUM(D11,D18,D27,D33,D41,D47,D48,D52,D57:D58)</f>
        <v>6213.02</v>
      </c>
      <c r="E59" s="53">
        <f t="shared" si="21"/>
        <v>-365.11830999999893</v>
      </c>
      <c r="F59" s="54">
        <f t="shared" si="22"/>
        <v>-5.5504808928226831E-2</v>
      </c>
      <c r="G59" s="19"/>
      <c r="H59" s="19"/>
      <c r="I59" s="19"/>
      <c r="J59" s="20"/>
      <c r="K59" s="20"/>
    </row>
    <row r="60" spans="1:11" s="16" customFormat="1" ht="19.5" customHeight="1" x14ac:dyDescent="0.2">
      <c r="A60" s="29" t="s">
        <v>53</v>
      </c>
      <c r="B60" s="4"/>
      <c r="C60" s="4"/>
      <c r="D60" s="4"/>
      <c r="E60" s="4"/>
      <c r="F60" s="18"/>
      <c r="G60" s="19"/>
      <c r="H60" s="19"/>
      <c r="I60" s="19"/>
      <c r="J60" s="20"/>
      <c r="K60" s="20"/>
    </row>
    <row r="61" spans="1:11" s="16" customFormat="1" ht="19.5" customHeight="1" x14ac:dyDescent="0.2">
      <c r="A61" s="17" t="s">
        <v>15</v>
      </c>
      <c r="B61" s="4">
        <v>253.32685499999999</v>
      </c>
      <c r="C61" s="4">
        <v>0</v>
      </c>
      <c r="D61" s="4">
        <v>282.02999999999997</v>
      </c>
      <c r="E61" s="4">
        <f t="shared" ref="E61:E70" si="24">D61-B61</f>
        <v>28.703144999999978</v>
      </c>
      <c r="F61" s="18">
        <f t="shared" ref="F61:F70" si="25">E61/B61</f>
        <v>0.11330478562961664</v>
      </c>
      <c r="G61" s="19"/>
      <c r="H61" s="19"/>
      <c r="I61" s="19"/>
      <c r="J61" s="20"/>
      <c r="K61" s="20"/>
    </row>
    <row r="62" spans="1:11" s="16" customFormat="1" ht="19.5" customHeight="1" x14ac:dyDescent="0.2">
      <c r="A62" s="17" t="s">
        <v>16</v>
      </c>
      <c r="B62" s="21">
        <v>188.10751999999999</v>
      </c>
      <c r="C62" s="21">
        <v>0</v>
      </c>
      <c r="D62" s="21">
        <v>188.78</v>
      </c>
      <c r="E62" s="21">
        <f t="shared" si="24"/>
        <v>0.67248000000000729</v>
      </c>
      <c r="F62" s="18">
        <f t="shared" si="25"/>
        <v>3.5749766941800482E-3</v>
      </c>
      <c r="G62" s="19"/>
      <c r="H62" s="19"/>
      <c r="I62" s="19"/>
      <c r="J62" s="20"/>
      <c r="K62" s="20"/>
    </row>
    <row r="63" spans="1:11" s="16" customFormat="1" ht="30" customHeight="1" x14ac:dyDescent="0.2">
      <c r="A63" s="30" t="s">
        <v>55</v>
      </c>
      <c r="B63" s="41">
        <v>228.27499700000001</v>
      </c>
      <c r="C63" s="41">
        <v>0</v>
      </c>
      <c r="D63" s="41">
        <v>223.53</v>
      </c>
      <c r="E63" s="41">
        <f t="shared" si="24"/>
        <v>-4.7449970000000121</v>
      </c>
      <c r="F63" s="32">
        <f t="shared" si="25"/>
        <v>-2.0786319405799891E-2</v>
      </c>
      <c r="G63" s="19"/>
      <c r="H63" s="19"/>
      <c r="I63" s="19"/>
      <c r="J63" s="20"/>
      <c r="K63" s="20"/>
    </row>
    <row r="64" spans="1:11" s="16" customFormat="1" ht="19.5" customHeight="1" thickBot="1" x14ac:dyDescent="0.25">
      <c r="A64" s="17" t="s">
        <v>17</v>
      </c>
      <c r="B64" s="21">
        <v>264.81962399999998</v>
      </c>
      <c r="C64" s="21">
        <v>0</v>
      </c>
      <c r="D64" s="21">
        <v>236.59</v>
      </c>
      <c r="E64" s="21">
        <f t="shared" si="24"/>
        <v>-28.229623999999973</v>
      </c>
      <c r="F64" s="18">
        <f t="shared" si="25"/>
        <v>-0.1065994414371647</v>
      </c>
      <c r="G64" s="19"/>
      <c r="H64" s="19"/>
      <c r="I64" s="19"/>
      <c r="J64" s="20"/>
      <c r="K64" s="20"/>
    </row>
    <row r="65" spans="1:11" s="16" customFormat="1" ht="22.5" customHeight="1" thickBot="1" x14ac:dyDescent="0.25">
      <c r="A65" s="52" t="s">
        <v>23</v>
      </c>
      <c r="B65" s="7">
        <f>SUM(B61:B64)</f>
        <v>934.52899600000001</v>
      </c>
      <c r="C65" s="7">
        <v>940</v>
      </c>
      <c r="D65" s="7">
        <f>SUM(D61:D64)</f>
        <v>930.93</v>
      </c>
      <c r="E65" s="53">
        <f t="shared" si="24"/>
        <v>-3.5989960000000565</v>
      </c>
      <c r="F65" s="54">
        <f t="shared" si="25"/>
        <v>-3.8511335821623414E-3</v>
      </c>
      <c r="G65" s="19"/>
      <c r="H65" s="19"/>
      <c r="I65" s="19"/>
      <c r="J65" s="20"/>
      <c r="K65" s="20"/>
    </row>
    <row r="66" spans="1:11" s="16" customFormat="1" ht="33" customHeight="1" thickBot="1" x14ac:dyDescent="0.25">
      <c r="A66" s="42" t="s">
        <v>54</v>
      </c>
      <c r="B66" s="43">
        <v>285.27344499999998</v>
      </c>
      <c r="C66" s="43">
        <v>243.23</v>
      </c>
      <c r="D66" s="43">
        <v>229.75</v>
      </c>
      <c r="E66" s="44">
        <f t="shared" si="24"/>
        <v>-55.523444999999981</v>
      </c>
      <c r="F66" s="45">
        <f t="shared" si="25"/>
        <v>-0.19463236404636255</v>
      </c>
      <c r="G66" s="19"/>
      <c r="H66" s="19"/>
      <c r="I66" s="19"/>
      <c r="J66" s="20"/>
      <c r="K66" s="20"/>
    </row>
    <row r="67" spans="1:11" s="16" customFormat="1" ht="22.5" customHeight="1" thickBot="1" x14ac:dyDescent="0.25">
      <c r="A67" s="24" t="s">
        <v>19</v>
      </c>
      <c r="B67" s="55">
        <v>332.69131800000002</v>
      </c>
      <c r="C67" s="55">
        <v>336.9</v>
      </c>
      <c r="D67" s="55">
        <v>345.64</v>
      </c>
      <c r="E67" s="56">
        <f t="shared" si="24"/>
        <v>12.948681999999962</v>
      </c>
      <c r="F67" s="57">
        <f t="shared" si="25"/>
        <v>3.8921009654961786E-2</v>
      </c>
      <c r="G67" s="58"/>
      <c r="H67" s="58"/>
      <c r="I67" s="58"/>
      <c r="J67" s="20"/>
      <c r="K67" s="20"/>
    </row>
    <row r="68" spans="1:11" s="16" customFormat="1" ht="22.5" customHeight="1" thickBot="1" x14ac:dyDescent="0.25">
      <c r="A68" s="24" t="s">
        <v>66</v>
      </c>
      <c r="B68" s="55">
        <v>15.276467</v>
      </c>
      <c r="C68" s="55">
        <v>16.5</v>
      </c>
      <c r="D68" s="55">
        <v>17.850000000000001</v>
      </c>
      <c r="E68" s="56">
        <f t="shared" si="24"/>
        <v>2.5735330000000012</v>
      </c>
      <c r="F68" s="57">
        <f t="shared" si="25"/>
        <v>0.16846388631612277</v>
      </c>
      <c r="G68" s="19"/>
      <c r="H68" s="19"/>
      <c r="I68" s="19"/>
      <c r="J68" s="20"/>
      <c r="K68" s="20"/>
    </row>
    <row r="69" spans="1:11" s="16" customFormat="1" ht="22.5" customHeight="1" thickBot="1" x14ac:dyDescent="0.25">
      <c r="A69" s="24" t="s">
        <v>67</v>
      </c>
      <c r="B69" s="55">
        <v>4.3229350000000002</v>
      </c>
      <c r="C69" s="55">
        <v>4.5</v>
      </c>
      <c r="D69" s="55">
        <v>4.21</v>
      </c>
      <c r="E69" s="56">
        <f t="shared" si="24"/>
        <v>-0.11293500000000023</v>
      </c>
      <c r="F69" s="57">
        <f t="shared" si="25"/>
        <v>-2.6124612098030672E-2</v>
      </c>
      <c r="G69" s="19"/>
      <c r="H69" s="19"/>
      <c r="I69" s="19"/>
      <c r="J69" s="20"/>
      <c r="K69" s="20"/>
    </row>
    <row r="70" spans="1:11" s="16" customFormat="1" ht="27" customHeight="1" thickBot="1" x14ac:dyDescent="0.25">
      <c r="A70" s="52" t="s">
        <v>24</v>
      </c>
      <c r="B70" s="7">
        <f>SUM(B59,B65:B69)</f>
        <v>8150.2314709999991</v>
      </c>
      <c r="C70" s="7">
        <f>SUM(C59,C65:C69)</f>
        <v>8278.33</v>
      </c>
      <c r="D70" s="7">
        <f t="shared" ref="C70:D70" si="26">SUM(D59,D65:D69)</f>
        <v>7741.4000000000015</v>
      </c>
      <c r="E70" s="7">
        <f t="shared" si="24"/>
        <v>-408.83147099999769</v>
      </c>
      <c r="F70" s="54">
        <f t="shared" si="25"/>
        <v>-5.0161946007876483E-2</v>
      </c>
      <c r="G70" s="58"/>
      <c r="H70" s="58"/>
      <c r="I70" s="58"/>
      <c r="J70" s="20"/>
      <c r="K70" s="20"/>
    </row>
    <row r="71" spans="1:11" ht="18" customHeight="1" x14ac:dyDescent="0.2">
      <c r="A71" s="65" t="s">
        <v>73</v>
      </c>
      <c r="B71" s="66"/>
      <c r="C71" s="66"/>
      <c r="D71" s="66"/>
      <c r="E71" s="66"/>
      <c r="F71" s="66"/>
    </row>
    <row r="72" spans="1:11" ht="18" customHeight="1" x14ac:dyDescent="0.2">
      <c r="A72" s="66" t="s">
        <v>74</v>
      </c>
      <c r="B72" s="66"/>
      <c r="C72" s="66"/>
      <c r="D72" s="66"/>
      <c r="E72" s="66"/>
      <c r="F72" s="66"/>
    </row>
    <row r="73" spans="1:11" x14ac:dyDescent="0.2">
      <c r="A73" s="67"/>
      <c r="B73" s="67"/>
      <c r="C73" s="67"/>
      <c r="D73" s="67"/>
      <c r="E73" s="67"/>
      <c r="F73" s="67"/>
    </row>
    <row r="74" spans="1:11" x14ac:dyDescent="0.2">
      <c r="A74" s="64"/>
      <c r="B74" s="64"/>
      <c r="C74" s="64"/>
      <c r="D74" s="64"/>
      <c r="E74" s="64"/>
      <c r="F74" s="64"/>
    </row>
    <row r="75" spans="1:11" x14ac:dyDescent="0.2">
      <c r="A75" s="64"/>
      <c r="B75" s="64"/>
      <c r="C75" s="64"/>
      <c r="D75" s="64"/>
      <c r="E75" s="64"/>
      <c r="F75" s="64"/>
    </row>
    <row r="76" spans="1:11" x14ac:dyDescent="0.2">
      <c r="A76" s="64"/>
      <c r="B76" s="64"/>
      <c r="C76" s="64"/>
      <c r="D76" s="64"/>
      <c r="E76" s="64"/>
      <c r="F76" s="64"/>
    </row>
    <row r="77" spans="1:11" x14ac:dyDescent="0.2">
      <c r="A77" s="64"/>
      <c r="B77" s="64"/>
      <c r="C77" s="64"/>
      <c r="D77" s="64"/>
      <c r="E77" s="64"/>
      <c r="F77" s="64"/>
    </row>
  </sheetData>
  <mergeCells count="13">
    <mergeCell ref="A77:F77"/>
    <mergeCell ref="A71:F71"/>
    <mergeCell ref="A72:F72"/>
    <mergeCell ref="A73:F73"/>
    <mergeCell ref="A74:F74"/>
    <mergeCell ref="A75:F75"/>
    <mergeCell ref="A76:F76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78" orientation="portrait" r:id="rId1"/>
  <rowBreaks count="1" manualBreakCount="1">
    <brk id="41" max="5" man="1"/>
  </rowBreaks>
  <ignoredErrors>
    <ignoredError sqref="C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NSF Funding by Program</vt:lpstr>
      <vt:lpstr>'NSF Funding by Program'!Print_Area</vt:lpstr>
      <vt:lpstr>'NSF Funding by Program'!Print_Titles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2014-01-27T22:10:43Z</dcterms:created>
  <dcterms:modified xsi:type="dcterms:W3CDTF">2020-02-07T13:56:43Z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