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05c - Revisions from Posting\"/>
    </mc:Choice>
  </mc:AlternateContent>
  <xr:revisionPtr revIDLastSave="0" documentId="13_ncr:1_{7256DB92-7822-4FC1-9892-082DF71C8388}" xr6:coauthVersionLast="36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SF Summary Table - FY21 CJ" sheetId="1" r:id="rId1"/>
  </sheets>
  <definedNames>
    <definedName name="_xlnm.Print_Area" localSheetId="0">'NSF Summary Table - FY21 CJ'!$A$1:$H$32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9" i="1"/>
  <c r="G8" i="1"/>
  <c r="G25" i="1" l="1"/>
  <c r="H25" i="1" s="1"/>
  <c r="E24" i="1" l="1"/>
  <c r="F24" i="1" s="1"/>
  <c r="G24" i="1"/>
  <c r="H24" i="1" s="1"/>
  <c r="E25" i="1"/>
  <c r="F25" i="1" s="1"/>
  <c r="G28" i="1" l="1"/>
  <c r="H28" i="1" s="1"/>
  <c r="G27" i="1"/>
  <c r="H27" i="1" s="1"/>
  <c r="E28" i="1"/>
  <c r="F28" i="1" s="1"/>
  <c r="E27" i="1"/>
  <c r="F27" i="1" s="1"/>
  <c r="C29" i="1" l="1"/>
  <c r="D29" i="1"/>
  <c r="G29" i="1" l="1"/>
  <c r="H29" i="1" s="1"/>
  <c r="B29" i="1"/>
  <c r="E29" i="1" l="1"/>
  <c r="F29" i="1" s="1"/>
  <c r="H9" i="1" l="1"/>
  <c r="H12" i="1"/>
  <c r="H14" i="1"/>
  <c r="H15" i="1"/>
  <c r="H16" i="1"/>
  <c r="H18" i="1"/>
  <c r="H19" i="1"/>
  <c r="H8" i="1" l="1"/>
  <c r="H17" i="1" l="1"/>
  <c r="E18" i="1" l="1"/>
  <c r="F18" i="1" s="1"/>
  <c r="E23" i="1"/>
  <c r="F23" i="1" s="1"/>
  <c r="G23" i="1"/>
  <c r="H23" i="1" s="1"/>
  <c r="E19" i="1"/>
  <c r="F19" i="1" s="1"/>
  <c r="E21" i="1"/>
  <c r="F21" i="1" s="1"/>
  <c r="G21" i="1"/>
  <c r="H21" i="1" s="1"/>
  <c r="G22" i="1"/>
  <c r="H22" i="1" s="1"/>
  <c r="E22" i="1"/>
  <c r="F22" i="1" s="1"/>
  <c r="H13" i="1"/>
  <c r="H11" i="1"/>
  <c r="E17" i="1" l="1"/>
  <c r="F17" i="1" s="1"/>
  <c r="C10" i="1"/>
  <c r="G10" i="1" s="1"/>
  <c r="H10" i="1" l="1"/>
  <c r="C26" i="1"/>
  <c r="C30" i="1" l="1"/>
  <c r="E16" i="1" l="1"/>
  <c r="F16" i="1" s="1"/>
  <c r="E8" i="1" l="1"/>
  <c r="F8" i="1" s="1"/>
  <c r="E11" i="1"/>
  <c r="F11" i="1" s="1"/>
  <c r="E14" i="1"/>
  <c r="F14" i="1" s="1"/>
  <c r="E15" i="1"/>
  <c r="F15" i="1" s="1"/>
  <c r="E9" i="1"/>
  <c r="F9" i="1" s="1"/>
  <c r="E12" i="1"/>
  <c r="F12" i="1" s="1"/>
  <c r="E13" i="1"/>
  <c r="F13" i="1" s="1"/>
  <c r="D10" i="1"/>
  <c r="B10" i="1"/>
  <c r="D20" i="1" l="1"/>
  <c r="E10" i="1"/>
  <c r="F10" i="1" s="1"/>
  <c r="B20" i="1"/>
  <c r="E20" i="1" l="1"/>
  <c r="F20" i="1" s="1"/>
  <c r="B26" i="1"/>
  <c r="G20" i="1"/>
  <c r="H20" i="1" s="1"/>
  <c r="D26" i="1"/>
  <c r="D30" i="1" s="1"/>
  <c r="G30" i="1" s="1"/>
  <c r="H30" i="1" s="1"/>
  <c r="G26" i="1" l="1"/>
  <c r="H26" i="1" s="1"/>
  <c r="B30" i="1"/>
  <c r="E30" i="1" s="1"/>
  <c r="F30" i="1" s="1"/>
  <c r="E26" i="1"/>
  <c r="F26" i="1" s="1"/>
</calcChain>
</file>

<file path=xl/sharedStrings.xml><?xml version="1.0" encoding="utf-8"?>
<sst xmlns="http://schemas.openxmlformats.org/spreadsheetml/2006/main" count="40" uniqueCount="38">
  <si>
    <t>(Dollars in Millions)</t>
  </si>
  <si>
    <t>NSF by Account</t>
  </si>
  <si>
    <t>Amount</t>
  </si>
  <si>
    <t>Percent</t>
  </si>
  <si>
    <t>BIO</t>
  </si>
  <si>
    <t>CISE</t>
  </si>
  <si>
    <t>ENG</t>
  </si>
  <si>
    <t>Eng Programs</t>
  </si>
  <si>
    <t>GEO</t>
  </si>
  <si>
    <t>MPS</t>
  </si>
  <si>
    <t>SBE</t>
  </si>
  <si>
    <t>OISE</t>
  </si>
  <si>
    <t>Research &amp; Related Activities</t>
  </si>
  <si>
    <t>Education &amp; Human Resources</t>
  </si>
  <si>
    <t>Agency Operations &amp; Award Management</t>
  </si>
  <si>
    <t>Office of Inspector General</t>
  </si>
  <si>
    <t>OPP</t>
  </si>
  <si>
    <t>Major Research Equipment &amp; 
   Facilities Construction</t>
  </si>
  <si>
    <t>U.S. Arctic Research Commission</t>
  </si>
  <si>
    <t>IA</t>
  </si>
  <si>
    <t>NATIONAL SCIENCE FOUNDATION</t>
  </si>
  <si>
    <t>SUMMARY TABLE</t>
  </si>
  <si>
    <t>Donations</t>
  </si>
  <si>
    <t>Total, NSF Discretionary Funding</t>
  </si>
  <si>
    <t>Total, NSF Mandatory Funding</t>
  </si>
  <si>
    <t>Total, NSF Budgetary Resources</t>
  </si>
  <si>
    <t>Totals exclude reimbursable amounts.</t>
  </si>
  <si>
    <t>Education and Human Resources - H-1B Visa</t>
  </si>
  <si>
    <t>FY 2021 BUDGET REQUEST TO CONGRESS</t>
  </si>
  <si>
    <t>FY 2019
Actual</t>
  </si>
  <si>
    <t>FY 2021
Request</t>
  </si>
  <si>
    <t>FY 2021 Request change over:</t>
  </si>
  <si>
    <t>FY 2019 Actual</t>
  </si>
  <si>
    <t>Office of the National Science Board</t>
  </si>
  <si>
    <t>SBIR/STTR, including Operations</t>
  </si>
  <si>
    <t>FY 2020 Enacted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</si>
  <si>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Funding amounts below the account level for the FY 2020 Enacted were not available at the time of printing.</t>
    </r>
  </si>
  <si>
    <r>
      <t>FY 2020
Enacted</t>
    </r>
    <r>
      <rPr>
        <b/>
        <vertAlign val="superscript"/>
        <sz val="11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</si>
</sst>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17" x14ac:knownFonts="1">
    <font>
      <sz val="11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0" fillId="0" borderId="0"/>
  </cellStyleXfs>
  <cellXfs count="82">
    <xf numFmtId="0" fontId="0" fillId="0" borderId="0" xfId="0"/>
    <xf numFmtId="0" fontId="3" fillId="0" borderId="0" xfId="1" applyFont="1" applyFill="1" applyBorder="1" applyAlignment="1">
      <alignment vertical="center" readingOrder="1"/>
    </xf>
    <xf numFmtId="0" fontId="3" fillId="0" borderId="0" xfId="0" applyFont="1"/>
    <xf numFmtId="0" fontId="7" fillId="0" borderId="0" xfId="1" applyFont="1" applyFill="1" applyBorder="1" applyAlignment="1" applyProtection="1">
      <alignment horizontal="right" vertical="top" wrapText="1" readingOrder="1"/>
      <protection locked="0"/>
    </xf>
    <xf numFmtId="0" fontId="3" fillId="0" borderId="0" xfId="1" applyFont="1" applyFill="1" applyBorder="1" applyAlignment="1" applyProtection="1">
      <alignment horizontal="right" vertical="top" wrapText="1" readingOrder="1"/>
      <protection locked="0"/>
    </xf>
    <xf numFmtId="0" fontId="6" fillId="0" borderId="0" xfId="1" applyFont="1" applyFill="1" applyBorder="1" applyAlignment="1" applyProtection="1">
      <alignment horizontal="right" vertical="top" wrapText="1" readingOrder="1"/>
      <protection locked="0"/>
    </xf>
    <xf numFmtId="0" fontId="6" fillId="0" borderId="0" xfId="1" applyFont="1" applyFill="1" applyAlignment="1" applyProtection="1">
      <alignment horizontal="center" vertical="top" wrapText="1" readingOrder="1"/>
      <protection locked="0"/>
    </xf>
    <xf numFmtId="0" fontId="6" fillId="0" borderId="0" xfId="1" applyFont="1" applyFill="1"/>
    <xf numFmtId="0" fontId="3" fillId="0" borderId="0" xfId="1" applyFont="1" applyFill="1" applyBorder="1" applyAlignment="1" applyProtection="1">
      <alignment horizontal="center" vertical="top" wrapText="1" readingOrder="1"/>
      <protection locked="0"/>
    </xf>
    <xf numFmtId="0" fontId="6" fillId="0" borderId="0" xfId="1" applyFont="1" applyFill="1" applyAlignment="1" applyProtection="1">
      <alignment horizontal="center" vertical="top" wrapText="1" readingOrder="1"/>
      <protection locked="0"/>
    </xf>
    <xf numFmtId="0" fontId="3" fillId="0" borderId="0" xfId="0" applyFont="1"/>
    <xf numFmtId="0" fontId="3" fillId="0" borderId="8" xfId="1" applyFont="1" applyFill="1" applyBorder="1" applyAlignment="1" applyProtection="1">
      <alignment vertical="top" wrapText="1" readingOrder="1"/>
      <protection locked="0"/>
    </xf>
    <xf numFmtId="0" fontId="3" fillId="0" borderId="2" xfId="1" applyFont="1" applyFill="1" applyBorder="1" applyAlignment="1" applyProtection="1">
      <alignment vertical="top" wrapText="1" readingOrder="1"/>
      <protection locked="0"/>
    </xf>
    <xf numFmtId="0" fontId="3" fillId="0" borderId="4" xfId="1" applyFont="1" applyFill="1" applyBorder="1" applyAlignment="1" applyProtection="1">
      <alignment wrapText="1" readingOrder="1"/>
      <protection locked="0"/>
    </xf>
    <xf numFmtId="0" fontId="6" fillId="0" borderId="2" xfId="1" applyFont="1" applyFill="1" applyBorder="1" applyAlignment="1" applyProtection="1">
      <alignment vertical="top" wrapText="1" readingOrder="1"/>
      <protection locked="0"/>
    </xf>
    <xf numFmtId="165" fontId="8" fillId="0" borderId="0" xfId="2" applyNumberFormat="1" applyFont="1" applyFill="1" applyBorder="1" applyAlignment="1" applyProtection="1">
      <alignment vertical="top" readingOrder="1"/>
      <protection locked="0"/>
    </xf>
    <xf numFmtId="164" fontId="9" fillId="0" borderId="0" xfId="2" applyNumberFormat="1" applyFont="1" applyFill="1" applyBorder="1" applyAlignment="1" applyProtection="1">
      <alignment vertical="top" readingOrder="1"/>
      <protection locked="0"/>
    </xf>
    <xf numFmtId="0" fontId="3" fillId="0" borderId="0" xfId="0" applyFont="1"/>
    <xf numFmtId="0" fontId="3" fillId="0" borderId="0" xfId="0" applyFont="1"/>
    <xf numFmtId="0" fontId="13" fillId="0" borderId="0" xfId="1" applyFont="1"/>
    <xf numFmtId="0" fontId="7" fillId="0" borderId="0" xfId="0" applyFont="1"/>
    <xf numFmtId="0" fontId="6" fillId="0" borderId="1" xfId="1" applyFont="1" applyFill="1" applyBorder="1" applyAlignment="1" applyProtection="1">
      <alignment horizontal="right" wrapText="1" readingOrder="1"/>
      <protection locked="0"/>
    </xf>
    <xf numFmtId="0" fontId="6" fillId="0" borderId="5" xfId="1" applyFont="1" applyFill="1" applyBorder="1" applyAlignment="1" applyProtection="1">
      <alignment horizontal="right" wrapText="1" readingOrder="1"/>
      <protection locked="0"/>
    </xf>
    <xf numFmtId="0" fontId="6" fillId="0" borderId="16" xfId="0" applyFont="1" applyBorder="1"/>
    <xf numFmtId="0" fontId="6" fillId="0" borderId="0" xfId="0" applyFont="1"/>
    <xf numFmtId="166" fontId="8" fillId="0" borderId="3" xfId="2" applyNumberFormat="1" applyFont="1" applyFill="1" applyBorder="1" applyAlignment="1" applyProtection="1">
      <alignment horizontal="right" vertical="top" readingOrder="1"/>
      <protection locked="0"/>
    </xf>
    <xf numFmtId="166" fontId="9" fillId="0" borderId="3" xfId="2" applyNumberFormat="1" applyFont="1" applyFill="1" applyBorder="1" applyAlignment="1" applyProtection="1">
      <alignment horizontal="right" vertical="top" readingOrder="1"/>
      <protection locked="0"/>
    </xf>
    <xf numFmtId="164" fontId="6" fillId="0" borderId="15" xfId="0" applyNumberFormat="1" applyFont="1" applyBorder="1"/>
    <xf numFmtId="0" fontId="14" fillId="0" borderId="0" xfId="0" applyFont="1"/>
    <xf numFmtId="0" fontId="1" fillId="0" borderId="0" xfId="0" applyFont="1"/>
    <xf numFmtId="0" fontId="6" fillId="0" borderId="1" xfId="1" applyFont="1" applyFill="1" applyBorder="1" applyAlignment="1" applyProtection="1">
      <alignment horizontal="right" wrapText="1" readingOrder="1"/>
      <protection locked="0"/>
    </xf>
    <xf numFmtId="0" fontId="3" fillId="0" borderId="0" xfId="0" applyFont="1"/>
    <xf numFmtId="0" fontId="6" fillId="0" borderId="16" xfId="1" applyFont="1" applyFill="1" applyBorder="1" applyAlignment="1" applyProtection="1">
      <alignment vertical="top" wrapText="1" readingOrder="1"/>
      <protection locked="0"/>
    </xf>
    <xf numFmtId="164" fontId="9" fillId="0" borderId="15" xfId="2" applyNumberFormat="1" applyFont="1" applyFill="1" applyBorder="1" applyAlignment="1" applyProtection="1">
      <alignment vertical="top" readingOrder="1"/>
      <protection locked="0"/>
    </xf>
    <xf numFmtId="166" fontId="9" fillId="0" borderId="17" xfId="2" applyNumberFormat="1" applyFont="1" applyFill="1" applyBorder="1" applyAlignment="1" applyProtection="1">
      <alignment horizontal="right" vertical="top" readingOrder="1"/>
      <protection locked="0"/>
    </xf>
    <xf numFmtId="0" fontId="3" fillId="0" borderId="2" xfId="1" applyFont="1" applyFill="1" applyBorder="1" applyAlignment="1" applyProtection="1">
      <alignment horizontal="left" vertical="top" wrapText="1" indent="2" readingOrder="1"/>
      <protection locked="0"/>
    </xf>
    <xf numFmtId="0" fontId="12" fillId="0" borderId="2" xfId="1" applyFont="1" applyFill="1" applyBorder="1" applyAlignment="1" applyProtection="1">
      <alignment horizontal="left" vertical="top" wrapText="1" indent="4" readingOrder="1"/>
      <protection locked="0"/>
    </xf>
    <xf numFmtId="0" fontId="3" fillId="0" borderId="12" xfId="1" applyFont="1" applyFill="1" applyBorder="1" applyAlignment="1" applyProtection="1">
      <alignment horizontal="left" vertical="top" wrapText="1" indent="2" readingOrder="1"/>
      <protection locked="0"/>
    </xf>
    <xf numFmtId="165" fontId="8" fillId="0" borderId="0" xfId="2" applyNumberFormat="1" applyFont="1" applyFill="1" applyBorder="1" applyAlignment="1" applyProtection="1">
      <alignment horizontal="right" vertical="top" readingOrder="1"/>
      <protection locked="0"/>
    </xf>
    <xf numFmtId="164" fontId="9" fillId="0" borderId="0" xfId="2" applyNumberFormat="1" applyFont="1" applyFill="1" applyBorder="1" applyAlignment="1" applyProtection="1">
      <alignment horizontal="right" vertical="top" readingOrder="1"/>
      <protection locked="0"/>
    </xf>
    <xf numFmtId="164" fontId="9" fillId="0" borderId="15" xfId="2" applyNumberFormat="1" applyFont="1" applyFill="1" applyBorder="1" applyAlignment="1" applyProtection="1">
      <alignment horizontal="right" vertical="top" readingOrder="1"/>
      <protection locked="0"/>
    </xf>
    <xf numFmtId="0" fontId="3" fillId="0" borderId="0" xfId="0" applyFont="1"/>
    <xf numFmtId="0" fontId="6" fillId="0" borderId="2" xfId="1" applyNumberFormat="1" applyFont="1" applyFill="1" applyBorder="1" applyAlignment="1" applyProtection="1">
      <alignment vertical="top" wrapText="1" readingOrder="1"/>
      <protection locked="0"/>
    </xf>
    <xf numFmtId="166" fontId="8" fillId="0" borderId="0" xfId="2" applyNumberFormat="1" applyFont="1" applyFill="1" applyBorder="1" applyAlignment="1" applyProtection="1">
      <alignment horizontal="right" vertical="top" readingOrder="1"/>
      <protection locked="0"/>
    </xf>
    <xf numFmtId="166" fontId="9" fillId="0" borderId="0" xfId="2" applyNumberFormat="1" applyFont="1" applyFill="1" applyBorder="1" applyAlignment="1" applyProtection="1">
      <alignment horizontal="right" vertical="top" readingOrder="1"/>
      <protection locked="0"/>
    </xf>
    <xf numFmtId="166" fontId="9" fillId="0" borderId="15" xfId="2" applyNumberFormat="1" applyFont="1" applyFill="1" applyBorder="1" applyAlignment="1" applyProtection="1">
      <alignment horizontal="right" vertical="top" readingOrder="1"/>
      <protection locked="0"/>
    </xf>
    <xf numFmtId="165" fontId="8" fillId="0" borderId="19" xfId="2" applyNumberFormat="1" applyFont="1" applyFill="1" applyBorder="1" applyAlignment="1" applyProtection="1">
      <alignment vertical="top" readingOrder="1"/>
      <protection locked="0"/>
    </xf>
    <xf numFmtId="164" fontId="9" fillId="0" borderId="19" xfId="2" applyNumberFormat="1" applyFont="1" applyFill="1" applyBorder="1" applyAlignment="1" applyProtection="1">
      <alignment vertical="top" readingOrder="1"/>
      <protection locked="0"/>
    </xf>
    <xf numFmtId="164" fontId="9" fillId="0" borderId="22" xfId="2" applyNumberFormat="1" applyFont="1" applyFill="1" applyBorder="1" applyAlignment="1" applyProtection="1">
      <alignment vertical="top" readingOrder="1"/>
      <protection locked="0"/>
    </xf>
    <xf numFmtId="0" fontId="11" fillId="0" borderId="0" xfId="1" applyFont="1" applyFill="1" applyBorder="1" applyAlignment="1" applyProtection="1">
      <alignment horizontal="left" vertical="top" readingOrder="1"/>
      <protection locked="0"/>
    </xf>
    <xf numFmtId="164" fontId="8" fillId="0" borderId="0" xfId="2" applyNumberFormat="1" applyFont="1" applyFill="1" applyBorder="1" applyAlignment="1" applyProtection="1">
      <alignment vertical="top" readingOrder="1"/>
      <protection locked="0"/>
    </xf>
    <xf numFmtId="164" fontId="8" fillId="0" borderId="19" xfId="2" applyNumberFormat="1" applyFont="1" applyFill="1" applyBorder="1" applyAlignment="1" applyProtection="1">
      <alignment vertical="top" readingOrder="1"/>
      <protection locked="0"/>
    </xf>
    <xf numFmtId="164" fontId="8" fillId="0" borderId="0" xfId="2" applyNumberFormat="1" applyFont="1" applyFill="1" applyBorder="1" applyAlignment="1" applyProtection="1">
      <alignment horizontal="right" vertical="top" readingOrder="1"/>
      <protection locked="0"/>
    </xf>
    <xf numFmtId="165" fontId="12" fillId="0" borderId="0" xfId="1" applyNumberFormat="1" applyFont="1" applyFill="1" applyBorder="1" applyAlignment="1" applyProtection="1">
      <alignment vertical="top" readingOrder="1"/>
      <protection locked="0"/>
    </xf>
    <xf numFmtId="165" fontId="12" fillId="0" borderId="19" xfId="1" applyNumberFormat="1" applyFont="1" applyFill="1" applyBorder="1" applyAlignment="1" applyProtection="1">
      <alignment vertical="top" readingOrder="1"/>
      <protection locked="0"/>
    </xf>
    <xf numFmtId="165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12" fillId="0" borderId="3" xfId="1" applyNumberFormat="1" applyFont="1" applyFill="1" applyBorder="1" applyAlignment="1" applyProtection="1">
      <alignment horizontal="right" vertical="top" readingOrder="1"/>
      <protection locked="0"/>
    </xf>
    <xf numFmtId="165" fontId="8" fillId="0" borderId="13" xfId="2" applyNumberFormat="1" applyFont="1" applyFill="1" applyBorder="1" applyAlignment="1" applyProtection="1">
      <alignment vertical="top" readingOrder="1"/>
      <protection locked="0"/>
    </xf>
    <xf numFmtId="165" fontId="8" fillId="0" borderId="21" xfId="2" applyNumberFormat="1" applyFont="1" applyFill="1" applyBorder="1" applyAlignment="1" applyProtection="1">
      <alignment vertical="top" readingOrder="1"/>
      <protection locked="0"/>
    </xf>
    <xf numFmtId="165" fontId="8" fillId="0" borderId="13" xfId="2" applyNumberFormat="1" applyFont="1" applyFill="1" applyBorder="1" applyAlignment="1" applyProtection="1">
      <alignment horizontal="right" vertical="top" readingOrder="1"/>
      <protection locked="0"/>
    </xf>
    <xf numFmtId="166" fontId="8" fillId="0" borderId="13" xfId="2" applyNumberFormat="1" applyFont="1" applyFill="1" applyBorder="1" applyAlignment="1" applyProtection="1">
      <alignment horizontal="right" vertical="top" readingOrder="1"/>
      <protection locked="0"/>
    </xf>
    <xf numFmtId="166" fontId="8" fillId="0" borderId="14" xfId="2" applyNumberFormat="1" applyFont="1" applyFill="1" applyBorder="1" applyAlignment="1" applyProtection="1">
      <alignment horizontal="right" vertical="top" readingOrder="1"/>
      <protection locked="0"/>
    </xf>
    <xf numFmtId="164" fontId="6" fillId="0" borderId="22" xfId="0" applyNumberFormat="1" applyFont="1" applyFill="1" applyBorder="1"/>
    <xf numFmtId="164" fontId="6" fillId="0" borderId="15" xfId="0" applyNumberFormat="1" applyFont="1" applyFill="1" applyBorder="1" applyAlignment="1">
      <alignment horizontal="right"/>
    </xf>
    <xf numFmtId="166" fontId="6" fillId="0" borderId="15" xfId="0" applyNumberFormat="1" applyFont="1" applyFill="1" applyBorder="1" applyAlignment="1">
      <alignment horizontal="right"/>
    </xf>
    <xf numFmtId="164" fontId="6" fillId="0" borderId="15" xfId="0" applyNumberFormat="1" applyFont="1" applyFill="1" applyBorder="1"/>
    <xf numFmtId="166" fontId="6" fillId="0" borderId="17" xfId="0" applyNumberFormat="1" applyFont="1" applyFill="1" applyBorder="1"/>
    <xf numFmtId="0" fontId="6" fillId="0" borderId="0" xfId="1" applyFont="1" applyFill="1" applyAlignment="1" applyProtection="1">
      <alignment horizontal="center" vertical="top" wrapText="1" readingOrder="1"/>
      <protection locked="0"/>
    </xf>
    <xf numFmtId="0" fontId="3" fillId="0" borderId="1" xfId="1" applyFont="1" applyFill="1" applyBorder="1" applyAlignment="1" applyProtection="1">
      <alignment horizontal="center" vertical="top" wrapText="1" readingOrder="1"/>
      <protection locked="0"/>
    </xf>
    <xf numFmtId="0" fontId="6" fillId="0" borderId="9" xfId="1" applyFont="1" applyFill="1" applyBorder="1" applyAlignment="1" applyProtection="1">
      <alignment horizontal="right" wrapText="1" readingOrder="1"/>
      <protection locked="0"/>
    </xf>
    <xf numFmtId="0" fontId="6" fillId="0" borderId="0" xfId="1" applyFont="1" applyFill="1" applyBorder="1" applyAlignment="1" applyProtection="1">
      <alignment horizontal="right" wrapText="1" readingOrder="1"/>
      <protection locked="0"/>
    </xf>
    <xf numFmtId="0" fontId="6" fillId="0" borderId="1" xfId="1" applyFont="1" applyFill="1" applyBorder="1" applyAlignment="1" applyProtection="1">
      <alignment horizontal="right" wrapText="1" readingOrder="1"/>
      <protection locked="0"/>
    </xf>
    <xf numFmtId="0" fontId="6" fillId="0" borderId="18" xfId="1" applyFont="1" applyFill="1" applyBorder="1" applyAlignment="1" applyProtection="1">
      <alignment horizontal="right" wrapText="1" readingOrder="1"/>
      <protection locked="0"/>
    </xf>
    <xf numFmtId="0" fontId="6" fillId="0" borderId="19" xfId="1" applyFont="1" applyFill="1" applyBorder="1" applyAlignment="1" applyProtection="1">
      <alignment horizontal="right" wrapText="1" readingOrder="1"/>
      <protection locked="0"/>
    </xf>
    <xf numFmtId="0" fontId="6" fillId="0" borderId="20" xfId="1" applyFont="1" applyFill="1" applyBorder="1" applyAlignment="1" applyProtection="1">
      <alignment horizontal="right" wrapText="1" readingOrder="1"/>
      <protection locked="0"/>
    </xf>
    <xf numFmtId="0" fontId="6" fillId="0" borderId="11" xfId="1" applyFont="1" applyFill="1" applyBorder="1" applyAlignment="1" applyProtection="1">
      <alignment horizontal="center" wrapText="1" readingOrder="1"/>
      <protection locked="0"/>
    </xf>
    <xf numFmtId="0" fontId="6" fillId="0" borderId="23" xfId="1" applyFont="1" applyFill="1" applyBorder="1" applyAlignment="1" applyProtection="1">
      <alignment horizontal="center" wrapText="1" readingOrder="1"/>
      <protection locked="0"/>
    </xf>
    <xf numFmtId="0" fontId="6" fillId="0" borderId="24" xfId="1" applyFont="1" applyFill="1" applyBorder="1" applyAlignment="1" applyProtection="1">
      <alignment horizontal="center" vertical="center" wrapText="1" readingOrder="1"/>
      <protection locked="0"/>
    </xf>
    <xf numFmtId="0" fontId="6" fillId="0" borderId="6" xfId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 applyProtection="1">
      <alignment horizontal="center" wrapText="1" readingOrder="1"/>
      <protection locked="0"/>
    </xf>
  </cellXfs>
  <cellStyles count="11">
    <cellStyle name="Currency 2" xfId="5" xr:uid="{00000000-0005-0000-0000-000000000000}"/>
    <cellStyle name="Currency 2 2" xfId="8" xr:uid="{00000000-0005-0000-0000-000001000000}"/>
    <cellStyle name="Currency 3" xfId="3" xr:uid="{00000000-0005-0000-0000-000002000000}"/>
    <cellStyle name="Hyperlink 2" xfId="4" xr:uid="{00000000-0005-0000-0000-000004000000}"/>
    <cellStyle name="Normal" xfId="0" builtinId="0"/>
    <cellStyle name="Normal 2" xfId="1" xr:uid="{00000000-0005-0000-0000-000006000000}"/>
    <cellStyle name="Normal 3" xfId="2" xr:uid="{00000000-0005-0000-0000-000007000000}"/>
    <cellStyle name="Normal 3 2" xfId="7" xr:uid="{00000000-0005-0000-0000-000008000000}"/>
    <cellStyle name="Normal 4" xfId="9" xr:uid="{00000000-0005-0000-0000-000009000000}"/>
    <cellStyle name="Normal 5" xfId="10" xr:uid="{00000000-0005-0000-0000-00000A000000}"/>
    <cellStyle name="Percent 2" xfId="6" xr:uid="{00000000-0005-0000-0000-00000C000000}"/>
  </cellStyles>
  <dxfs count="0"/>
  <tableStyles count="0" defaultTableStyle="TableStyleMedium2" defaultPivotStyle="PivotStyleLight16"/>
  <colors>
    <mruColors>
      <color rgb="FFFF66FF"/>
      <color rgb="FF66FF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showGridLines="0" tabSelected="1" workbookViewId="0">
      <selection sqref="A1:H1"/>
    </sheetView>
  </sheetViews>
  <sheetFormatPr defaultColWidth="8.81640625" defaultRowHeight="14" x14ac:dyDescent="0.3"/>
  <cols>
    <col min="1" max="1" width="49.54296875" style="2" customWidth="1"/>
    <col min="2" max="4" width="11.54296875" style="2" customWidth="1"/>
    <col min="5" max="6" width="11.54296875" style="31" customWidth="1"/>
    <col min="7" max="8" width="11.54296875" style="17" customWidth="1"/>
    <col min="9" max="16384" width="8.81640625" style="2"/>
  </cols>
  <sheetData>
    <row r="1" spans="1:11" x14ac:dyDescent="0.3">
      <c r="A1" s="68" t="s">
        <v>20</v>
      </c>
      <c r="B1" s="68"/>
      <c r="C1" s="68"/>
      <c r="D1" s="68"/>
      <c r="E1" s="68"/>
      <c r="F1" s="68"/>
      <c r="G1" s="68"/>
      <c r="H1" s="68"/>
      <c r="I1" s="6"/>
    </row>
    <row r="2" spans="1:11" s="10" customFormat="1" x14ac:dyDescent="0.3">
      <c r="A2" s="68" t="s">
        <v>21</v>
      </c>
      <c r="B2" s="68"/>
      <c r="C2" s="68"/>
      <c r="D2" s="68"/>
      <c r="E2" s="68"/>
      <c r="F2" s="68"/>
      <c r="G2" s="68"/>
      <c r="H2" s="68"/>
      <c r="I2" s="9"/>
    </row>
    <row r="3" spans="1:11" x14ac:dyDescent="0.3">
      <c r="A3" s="68" t="s">
        <v>28</v>
      </c>
      <c r="B3" s="68"/>
      <c r="C3" s="68"/>
      <c r="D3" s="68"/>
      <c r="E3" s="68"/>
      <c r="F3" s="68"/>
      <c r="G3" s="68"/>
      <c r="H3" s="68"/>
      <c r="I3" s="7"/>
    </row>
    <row r="4" spans="1:11" ht="14.5" thickBot="1" x14ac:dyDescent="0.35">
      <c r="A4" s="69" t="s">
        <v>0</v>
      </c>
      <c r="B4" s="69"/>
      <c r="C4" s="69"/>
      <c r="D4" s="69"/>
      <c r="E4" s="69"/>
      <c r="F4" s="69"/>
      <c r="G4" s="69"/>
      <c r="H4" s="69"/>
      <c r="I4" s="8"/>
    </row>
    <row r="5" spans="1:11" x14ac:dyDescent="0.3">
      <c r="A5" s="11"/>
      <c r="B5" s="70" t="s">
        <v>29</v>
      </c>
      <c r="C5" s="70" t="s">
        <v>37</v>
      </c>
      <c r="D5" s="73" t="s">
        <v>30</v>
      </c>
      <c r="E5" s="78" t="s">
        <v>31</v>
      </c>
      <c r="F5" s="79"/>
      <c r="G5" s="79"/>
      <c r="H5" s="80"/>
      <c r="I5" s="1"/>
    </row>
    <row r="6" spans="1:11" s="17" customFormat="1" ht="15" customHeight="1" x14ac:dyDescent="0.3">
      <c r="A6" s="12"/>
      <c r="B6" s="71"/>
      <c r="C6" s="71"/>
      <c r="D6" s="74"/>
      <c r="E6" s="81" t="s">
        <v>32</v>
      </c>
      <c r="F6" s="76"/>
      <c r="G6" s="76" t="s">
        <v>35</v>
      </c>
      <c r="H6" s="77"/>
      <c r="I6" s="1"/>
    </row>
    <row r="7" spans="1:11" ht="15" customHeight="1" thickBot="1" x14ac:dyDescent="0.35">
      <c r="A7" s="13" t="s">
        <v>1</v>
      </c>
      <c r="B7" s="72"/>
      <c r="C7" s="72"/>
      <c r="D7" s="75"/>
      <c r="E7" s="30" t="s">
        <v>2</v>
      </c>
      <c r="F7" s="30" t="s">
        <v>3</v>
      </c>
      <c r="G7" s="21" t="s">
        <v>2</v>
      </c>
      <c r="H7" s="22" t="s">
        <v>3</v>
      </c>
      <c r="I7" s="5"/>
    </row>
    <row r="8" spans="1:11" x14ac:dyDescent="0.3">
      <c r="A8" s="35" t="s">
        <v>4</v>
      </c>
      <c r="B8" s="50">
        <v>783.74534300000005</v>
      </c>
      <c r="C8" s="50">
        <v>0</v>
      </c>
      <c r="D8" s="51">
        <v>704.95</v>
      </c>
      <c r="E8" s="50">
        <f>D8-B8</f>
        <v>-78.795343000000003</v>
      </c>
      <c r="F8" s="43">
        <f>IF(B8=0,"N/A",E8/B8)</f>
        <v>-0.10053692019194556</v>
      </c>
      <c r="G8" s="52" t="str">
        <f>IF(C8=0,"N/A",D8-C8)</f>
        <v>N/A</v>
      </c>
      <c r="H8" s="25" t="str">
        <f t="shared" ref="H8:H30" si="0">IF(C8=0,"N/A",G8/C8)</f>
        <v>N/A</v>
      </c>
      <c r="I8" s="4"/>
    </row>
    <row r="9" spans="1:11" x14ac:dyDescent="0.3">
      <c r="A9" s="35" t="s">
        <v>5</v>
      </c>
      <c r="B9" s="15">
        <v>985.11638400000004</v>
      </c>
      <c r="C9" s="15">
        <v>0</v>
      </c>
      <c r="D9" s="46">
        <v>1062.4000000000001</v>
      </c>
      <c r="E9" s="38">
        <f t="shared" ref="E9:E30" si="1">D9-B9</f>
        <v>77.283616000000052</v>
      </c>
      <c r="F9" s="43">
        <f t="shared" ref="F9:F30" si="2">IF(B9=0,"N/A",E9/B9)</f>
        <v>7.8451254344380134E-2</v>
      </c>
      <c r="G9" s="38" t="str">
        <f t="shared" ref="G9:G19" si="3">IF(C9=0,"N/A",D9-C9)</f>
        <v>N/A</v>
      </c>
      <c r="H9" s="25" t="str">
        <f t="shared" si="0"/>
        <v>N/A</v>
      </c>
      <c r="I9" s="4"/>
    </row>
    <row r="10" spans="1:11" ht="14.5" x14ac:dyDescent="0.3">
      <c r="A10" s="35" t="s">
        <v>6</v>
      </c>
      <c r="B10" s="15">
        <f>SUM(B11:B12)</f>
        <v>991.14733699999999</v>
      </c>
      <c r="C10" s="15">
        <f>SUM(C11:C12)</f>
        <v>0</v>
      </c>
      <c r="D10" s="46">
        <f t="shared" ref="D10" si="4">SUM(D11:D12)</f>
        <v>909.78</v>
      </c>
      <c r="E10" s="38">
        <f t="shared" si="1"/>
        <v>-81.36733700000002</v>
      </c>
      <c r="F10" s="43">
        <f t="shared" si="2"/>
        <v>-8.2094088297994403E-2</v>
      </c>
      <c r="G10" s="38" t="str">
        <f t="shared" si="3"/>
        <v>N/A</v>
      </c>
      <c r="H10" s="25" t="str">
        <f t="shared" si="0"/>
        <v>N/A</v>
      </c>
      <c r="I10" s="3"/>
    </row>
    <row r="11" spans="1:11" ht="14.5" x14ac:dyDescent="0.3">
      <c r="A11" s="36" t="s">
        <v>7</v>
      </c>
      <c r="B11" s="53">
        <v>779.49733700000002</v>
      </c>
      <c r="C11" s="53">
        <v>0</v>
      </c>
      <c r="D11" s="54">
        <v>700.53</v>
      </c>
      <c r="E11" s="55">
        <f t="shared" si="1"/>
        <v>-78.967337000000043</v>
      </c>
      <c r="F11" s="56">
        <f t="shared" si="2"/>
        <v>-0.10130546090627637</v>
      </c>
      <c r="G11" s="55" t="str">
        <f t="shared" si="3"/>
        <v>N/A</v>
      </c>
      <c r="H11" s="57" t="str">
        <f t="shared" si="0"/>
        <v>N/A</v>
      </c>
      <c r="I11" s="3"/>
      <c r="J11" s="41"/>
    </row>
    <row r="12" spans="1:11" ht="14.5" x14ac:dyDescent="0.3">
      <c r="A12" s="36" t="s">
        <v>34</v>
      </c>
      <c r="B12" s="53">
        <v>211.65</v>
      </c>
      <c r="C12" s="53">
        <v>0</v>
      </c>
      <c r="D12" s="54">
        <v>209.25</v>
      </c>
      <c r="E12" s="55">
        <f t="shared" si="1"/>
        <v>-2.4000000000000057</v>
      </c>
      <c r="F12" s="56">
        <f t="shared" si="2"/>
        <v>-1.1339475549255873E-2</v>
      </c>
      <c r="G12" s="55" t="str">
        <f t="shared" si="3"/>
        <v>N/A</v>
      </c>
      <c r="H12" s="57" t="str">
        <f t="shared" si="0"/>
        <v>N/A</v>
      </c>
      <c r="I12" s="3"/>
      <c r="J12" s="41"/>
      <c r="K12" s="41"/>
    </row>
    <row r="13" spans="1:11" x14ac:dyDescent="0.3">
      <c r="A13" s="35" t="s">
        <v>8</v>
      </c>
      <c r="B13" s="15">
        <v>969.88450299999988</v>
      </c>
      <c r="C13" s="15">
        <v>0</v>
      </c>
      <c r="D13" s="46">
        <v>836.61000000000013</v>
      </c>
      <c r="E13" s="38">
        <f t="shared" si="1"/>
        <v>-133.27450299999975</v>
      </c>
      <c r="F13" s="43">
        <f t="shared" si="2"/>
        <v>-0.1374127564547753</v>
      </c>
      <c r="G13" s="38" t="str">
        <f t="shared" si="3"/>
        <v>N/A</v>
      </c>
      <c r="H13" s="25" t="str">
        <f t="shared" si="0"/>
        <v>N/A</v>
      </c>
      <c r="I13" s="4"/>
    </row>
    <row r="14" spans="1:11" x14ac:dyDescent="0.3">
      <c r="A14" s="35" t="s">
        <v>9</v>
      </c>
      <c r="B14" s="15">
        <v>1490.6135549999999</v>
      </c>
      <c r="C14" s="15">
        <v>0</v>
      </c>
      <c r="D14" s="46">
        <v>1448.32</v>
      </c>
      <c r="E14" s="38">
        <f t="shared" si="1"/>
        <v>-42.293554999999969</v>
      </c>
      <c r="F14" s="43">
        <f t="shared" si="2"/>
        <v>-2.8373252650315508E-2</v>
      </c>
      <c r="G14" s="38" t="str">
        <f t="shared" si="3"/>
        <v>N/A</v>
      </c>
      <c r="H14" s="25" t="str">
        <f t="shared" si="0"/>
        <v>N/A</v>
      </c>
      <c r="I14" s="4"/>
    </row>
    <row r="15" spans="1:11" x14ac:dyDescent="0.3">
      <c r="A15" s="35" t="s">
        <v>10</v>
      </c>
      <c r="B15" s="15">
        <v>271.17049300000002</v>
      </c>
      <c r="C15" s="15">
        <v>0</v>
      </c>
      <c r="D15" s="46">
        <v>246.84</v>
      </c>
      <c r="E15" s="38">
        <f t="shared" si="1"/>
        <v>-24.330493000000018</v>
      </c>
      <c r="F15" s="43">
        <f t="shared" si="2"/>
        <v>-8.9723969340572821E-2</v>
      </c>
      <c r="G15" s="38" t="str">
        <f t="shared" si="3"/>
        <v>N/A</v>
      </c>
      <c r="H15" s="25" t="str">
        <f t="shared" si="0"/>
        <v>N/A</v>
      </c>
      <c r="I15" s="4"/>
    </row>
    <row r="16" spans="1:11" x14ac:dyDescent="0.3">
      <c r="A16" s="35" t="s">
        <v>11</v>
      </c>
      <c r="B16" s="15">
        <v>48.995278999999996</v>
      </c>
      <c r="C16" s="15">
        <v>0</v>
      </c>
      <c r="D16" s="46">
        <v>44.01</v>
      </c>
      <c r="E16" s="38">
        <f t="shared" si="1"/>
        <v>-4.9852789999999985</v>
      </c>
      <c r="F16" s="43">
        <f t="shared" si="2"/>
        <v>-0.10175019107453187</v>
      </c>
      <c r="G16" s="38" t="str">
        <f t="shared" si="3"/>
        <v>N/A</v>
      </c>
      <c r="H16" s="25" t="str">
        <f t="shared" si="0"/>
        <v>N/A</v>
      </c>
      <c r="I16" s="4"/>
    </row>
    <row r="17" spans="1:11" x14ac:dyDescent="0.3">
      <c r="A17" s="35" t="s">
        <v>16</v>
      </c>
      <c r="B17" s="15">
        <v>488.67848900000001</v>
      </c>
      <c r="C17" s="15">
        <v>0</v>
      </c>
      <c r="D17" s="46">
        <v>419.78</v>
      </c>
      <c r="E17" s="38">
        <f t="shared" si="1"/>
        <v>-68.898489000000041</v>
      </c>
      <c r="F17" s="43">
        <f t="shared" si="2"/>
        <v>-0.14098940418062894</v>
      </c>
      <c r="G17" s="38" t="str">
        <f t="shared" si="3"/>
        <v>N/A</v>
      </c>
      <c r="H17" s="25" t="str">
        <f t="shared" si="0"/>
        <v>N/A</v>
      </c>
      <c r="I17" s="4"/>
      <c r="K17" s="41"/>
    </row>
    <row r="18" spans="1:11" x14ac:dyDescent="0.3">
      <c r="A18" s="35" t="s">
        <v>19</v>
      </c>
      <c r="B18" s="15">
        <v>547.31192699999997</v>
      </c>
      <c r="C18" s="15">
        <v>0</v>
      </c>
      <c r="D18" s="46">
        <v>538.73</v>
      </c>
      <c r="E18" s="38">
        <f t="shared" si="1"/>
        <v>-8.5819269999999506</v>
      </c>
      <c r="F18" s="43">
        <f t="shared" si="2"/>
        <v>-1.5680138832421153E-2</v>
      </c>
      <c r="G18" s="38" t="str">
        <f t="shared" si="3"/>
        <v>N/A</v>
      </c>
      <c r="H18" s="25" t="str">
        <f t="shared" si="0"/>
        <v>N/A</v>
      </c>
      <c r="I18" s="4"/>
    </row>
    <row r="19" spans="1:11" x14ac:dyDescent="0.3">
      <c r="A19" s="37" t="s">
        <v>18</v>
      </c>
      <c r="B19" s="58">
        <v>1.4750000000000001</v>
      </c>
      <c r="C19" s="58">
        <v>0</v>
      </c>
      <c r="D19" s="59">
        <v>1.6</v>
      </c>
      <c r="E19" s="60">
        <f t="shared" si="1"/>
        <v>0.125</v>
      </c>
      <c r="F19" s="61">
        <f t="shared" si="2"/>
        <v>8.4745762711864403E-2</v>
      </c>
      <c r="G19" s="60" t="str">
        <f t="shared" si="3"/>
        <v>N/A</v>
      </c>
      <c r="H19" s="62" t="str">
        <f t="shared" si="0"/>
        <v>N/A</v>
      </c>
      <c r="I19" s="4"/>
    </row>
    <row r="20" spans="1:11" x14ac:dyDescent="0.3">
      <c r="A20" s="14" t="s">
        <v>12</v>
      </c>
      <c r="B20" s="16">
        <f>SUM(B8:B10,B13:B14,B15:B19)</f>
        <v>6578.1383099999985</v>
      </c>
      <c r="C20" s="16">
        <v>6737.2</v>
      </c>
      <c r="D20" s="47">
        <f>SUM(D8:D10,D13:D14,D15:D19)</f>
        <v>6213.02</v>
      </c>
      <c r="E20" s="39">
        <f t="shared" si="1"/>
        <v>-365.11830999999802</v>
      </c>
      <c r="F20" s="44">
        <f t="shared" si="2"/>
        <v>-5.55048089282267E-2</v>
      </c>
      <c r="G20" s="16">
        <f t="shared" ref="G20:G30" si="5">D20-C20</f>
        <v>-524.17999999999938</v>
      </c>
      <c r="H20" s="26">
        <f t="shared" si="0"/>
        <v>-7.7803835421243153E-2</v>
      </c>
      <c r="I20" s="49"/>
    </row>
    <row r="21" spans="1:11" x14ac:dyDescent="0.3">
      <c r="A21" s="14" t="s">
        <v>13</v>
      </c>
      <c r="B21" s="16">
        <v>934.52899600000001</v>
      </c>
      <c r="C21" s="16">
        <v>940</v>
      </c>
      <c r="D21" s="47">
        <v>930.93</v>
      </c>
      <c r="E21" s="39">
        <f t="shared" si="1"/>
        <v>-3.5989960000000565</v>
      </c>
      <c r="F21" s="44">
        <f t="shared" si="2"/>
        <v>-3.8511335821623414E-3</v>
      </c>
      <c r="G21" s="16">
        <f t="shared" si="5"/>
        <v>-9.07000000000005</v>
      </c>
      <c r="H21" s="26">
        <f t="shared" si="0"/>
        <v>-9.6489361702128199E-3</v>
      </c>
      <c r="I21" s="49"/>
    </row>
    <row r="22" spans="1:11" ht="28" x14ac:dyDescent="0.3">
      <c r="A22" s="14" t="s">
        <v>17</v>
      </c>
      <c r="B22" s="16">
        <v>285.27344499999998</v>
      </c>
      <c r="C22" s="16">
        <v>243.23</v>
      </c>
      <c r="D22" s="47">
        <v>229.75</v>
      </c>
      <c r="E22" s="39">
        <f t="shared" si="1"/>
        <v>-55.523444999999981</v>
      </c>
      <c r="F22" s="44">
        <f t="shared" si="2"/>
        <v>-0.19463236404636255</v>
      </c>
      <c r="G22" s="16">
        <f t="shared" si="5"/>
        <v>-13.47999999999999</v>
      </c>
      <c r="H22" s="26">
        <f t="shared" si="0"/>
        <v>-5.542079513217938E-2</v>
      </c>
      <c r="I22" s="49"/>
    </row>
    <row r="23" spans="1:11" x14ac:dyDescent="0.3">
      <c r="A23" s="14" t="s">
        <v>14</v>
      </c>
      <c r="B23" s="16">
        <v>332.69131800000002</v>
      </c>
      <c r="C23" s="16">
        <v>336.9</v>
      </c>
      <c r="D23" s="47">
        <v>345.64</v>
      </c>
      <c r="E23" s="39">
        <f t="shared" si="1"/>
        <v>12.948681999999962</v>
      </c>
      <c r="F23" s="44">
        <f t="shared" si="2"/>
        <v>3.8921009654961786E-2</v>
      </c>
      <c r="G23" s="16">
        <f t="shared" si="5"/>
        <v>8.7400000000000091</v>
      </c>
      <c r="H23" s="26">
        <f t="shared" si="0"/>
        <v>2.5942416147224725E-2</v>
      </c>
      <c r="I23" s="49"/>
    </row>
    <row r="24" spans="1:11" x14ac:dyDescent="0.3">
      <c r="A24" s="42" t="s">
        <v>15</v>
      </c>
      <c r="B24" s="16">
        <v>15.276467</v>
      </c>
      <c r="C24" s="16">
        <v>16.5</v>
      </c>
      <c r="D24" s="47">
        <v>17.850000000000001</v>
      </c>
      <c r="E24" s="39">
        <f t="shared" ref="E24" si="6">D24-B24</f>
        <v>2.5735330000000012</v>
      </c>
      <c r="F24" s="44">
        <f t="shared" ref="F24" si="7">IF(B24=0,"N/A",E24/B24)</f>
        <v>0.16846388631612277</v>
      </c>
      <c r="G24" s="16">
        <f t="shared" ref="G24" si="8">D24-C24</f>
        <v>1.3500000000000014</v>
      </c>
      <c r="H24" s="26">
        <f t="shared" ref="H24" si="9">IF(C24=0,"N/A",G24/C24)</f>
        <v>8.1818181818181901E-2</v>
      </c>
      <c r="I24" s="49"/>
    </row>
    <row r="25" spans="1:11" s="41" customFormat="1" x14ac:dyDescent="0.3">
      <c r="A25" s="14" t="s">
        <v>33</v>
      </c>
      <c r="B25" s="16">
        <v>4.3229350000000002</v>
      </c>
      <c r="C25" s="16">
        <v>4.5</v>
      </c>
      <c r="D25" s="47">
        <v>4.21</v>
      </c>
      <c r="E25" s="39">
        <f t="shared" ref="E25" si="10">D25-B25</f>
        <v>-0.11293500000000023</v>
      </c>
      <c r="F25" s="44">
        <f t="shared" ref="F25" si="11">IF(B25=0,"N/A",E25/B25)</f>
        <v>-2.6124612098030672E-2</v>
      </c>
      <c r="G25" s="16">
        <f t="shared" ref="G25" si="12">D25-C25</f>
        <v>-0.29000000000000004</v>
      </c>
      <c r="H25" s="26">
        <f t="shared" ref="H25" si="13">IF(C25=0,"N/A",G25/C25)</f>
        <v>-6.4444444444444457E-2</v>
      </c>
      <c r="I25" s="49"/>
      <c r="J25" s="2"/>
    </row>
    <row r="26" spans="1:11" ht="14.5" thickBot="1" x14ac:dyDescent="0.35">
      <c r="A26" s="32" t="s">
        <v>23</v>
      </c>
      <c r="B26" s="33">
        <f>SUM(B20:B25)</f>
        <v>8150.2314709999982</v>
      </c>
      <c r="C26" s="33">
        <f t="shared" ref="C26:D26" si="14">SUM(C20:C25)</f>
        <v>8278.33</v>
      </c>
      <c r="D26" s="48">
        <f t="shared" si="14"/>
        <v>7741.4000000000015</v>
      </c>
      <c r="E26" s="40">
        <f t="shared" si="1"/>
        <v>-408.83147099999678</v>
      </c>
      <c r="F26" s="45">
        <f t="shared" si="2"/>
        <v>-5.0161946007876379E-2</v>
      </c>
      <c r="G26" s="33">
        <f t="shared" si="5"/>
        <v>-536.92999999999847</v>
      </c>
      <c r="H26" s="34">
        <f t="shared" si="0"/>
        <v>-6.4859699963639827E-2</v>
      </c>
      <c r="I26" s="5"/>
    </row>
    <row r="27" spans="1:11" s="20" customFormat="1" ht="14.5" x14ac:dyDescent="0.35">
      <c r="A27" s="35" t="s">
        <v>27</v>
      </c>
      <c r="B27" s="15">
        <v>148.99900000000002</v>
      </c>
      <c r="C27" s="15">
        <v>234.91900000000001</v>
      </c>
      <c r="D27" s="46">
        <v>166.26300000000001</v>
      </c>
      <c r="E27" s="38">
        <f t="shared" si="1"/>
        <v>17.263999999999982</v>
      </c>
      <c r="F27" s="43">
        <f t="shared" si="2"/>
        <v>0.11586654943992898</v>
      </c>
      <c r="G27" s="15">
        <f t="shared" si="5"/>
        <v>-68.656000000000006</v>
      </c>
      <c r="H27" s="25">
        <f t="shared" si="0"/>
        <v>-0.29225392582124055</v>
      </c>
      <c r="I27" s="19"/>
      <c r="J27" s="41"/>
    </row>
    <row r="28" spans="1:11" s="20" customFormat="1" ht="14.5" x14ac:dyDescent="0.35">
      <c r="A28" s="35" t="s">
        <v>22</v>
      </c>
      <c r="B28" s="15">
        <v>39.041000000000004</v>
      </c>
      <c r="C28" s="15">
        <v>65.114999999999995</v>
      </c>
      <c r="D28" s="46">
        <v>40</v>
      </c>
      <c r="E28" s="38">
        <f t="shared" si="1"/>
        <v>0.95899999999999608</v>
      </c>
      <c r="F28" s="43">
        <f t="shared" si="2"/>
        <v>2.4563919981557745E-2</v>
      </c>
      <c r="G28" s="15">
        <f t="shared" si="5"/>
        <v>-25.114999999999995</v>
      </c>
      <c r="H28" s="25">
        <f t="shared" si="0"/>
        <v>-0.38570221915073327</v>
      </c>
      <c r="J28" s="2"/>
    </row>
    <row r="29" spans="1:11" s="18" customFormat="1" ht="14.5" x14ac:dyDescent="0.35">
      <c r="A29" s="14" t="s">
        <v>24</v>
      </c>
      <c r="B29" s="16">
        <f>SUM(B27:B28)</f>
        <v>188.04000000000002</v>
      </c>
      <c r="C29" s="16">
        <f>SUM(C27:C28)</f>
        <v>300.03399999999999</v>
      </c>
      <c r="D29" s="47">
        <f>SUM(D27:D28)</f>
        <v>206.26300000000001</v>
      </c>
      <c r="E29" s="39">
        <f t="shared" si="1"/>
        <v>18.222999999999985</v>
      </c>
      <c r="F29" s="44">
        <f t="shared" si="2"/>
        <v>9.6910231865560428E-2</v>
      </c>
      <c r="G29" s="16">
        <f t="shared" si="5"/>
        <v>-93.770999999999987</v>
      </c>
      <c r="H29" s="26">
        <f t="shared" si="0"/>
        <v>-0.31253457941433299</v>
      </c>
      <c r="I29" s="5"/>
      <c r="J29" s="20"/>
    </row>
    <row r="30" spans="1:11" s="24" customFormat="1" ht="15" thickBot="1" x14ac:dyDescent="0.4">
      <c r="A30" s="23" t="s">
        <v>25</v>
      </c>
      <c r="B30" s="66">
        <f>SUM(B26,B29)</f>
        <v>8338.2714709999982</v>
      </c>
      <c r="C30" s="27">
        <f t="shared" ref="C30:D30" si="15">SUM(C26,C29)</f>
        <v>8578.3639999999996</v>
      </c>
      <c r="D30" s="63">
        <f t="shared" si="15"/>
        <v>7947.6630000000014</v>
      </c>
      <c r="E30" s="64">
        <f t="shared" si="1"/>
        <v>-390.60847099999683</v>
      </c>
      <c r="F30" s="65">
        <f t="shared" si="2"/>
        <v>-4.6845257120556621E-2</v>
      </c>
      <c r="G30" s="66">
        <f t="shared" si="5"/>
        <v>-630.7009999999982</v>
      </c>
      <c r="H30" s="67">
        <f t="shared" si="0"/>
        <v>-7.3522293994519025E-2</v>
      </c>
      <c r="J30" s="20"/>
    </row>
    <row r="31" spans="1:11" x14ac:dyDescent="0.3">
      <c r="A31" s="29" t="s">
        <v>26</v>
      </c>
      <c r="J31" s="18"/>
    </row>
    <row r="32" spans="1:11" ht="15" x14ac:dyDescent="0.3">
      <c r="A32" s="29" t="s">
        <v>36</v>
      </c>
      <c r="J32" s="24"/>
    </row>
    <row r="34" spans="3:3" x14ac:dyDescent="0.3">
      <c r="C34" s="28"/>
    </row>
  </sheetData>
  <mergeCells count="10">
    <mergeCell ref="A1:H1"/>
    <mergeCell ref="A3:H3"/>
    <mergeCell ref="A4:H4"/>
    <mergeCell ref="B5:B7"/>
    <mergeCell ref="C5:C7"/>
    <mergeCell ref="D5:D7"/>
    <mergeCell ref="A2:H2"/>
    <mergeCell ref="G6:H6"/>
    <mergeCell ref="E5:H5"/>
    <mergeCell ref="E6:F6"/>
  </mergeCells>
  <printOptions horizontalCentered="1"/>
  <pageMargins left="0.7" right="0.7" top="0.75" bottom="0.75" header="0.3" footer="0.3"/>
  <pageSetup scale="88" orientation="landscape" r:id="rId1"/>
  <ignoredErrors>
    <ignoredError sqref="B29:D29 E26:H29 E20:H23 E24:H25 B26 E8:F8 H8 E9:F19 H9:H19 G8:G19 B20 D20 D26" unlockedFormula="1"/>
    <ignoredError sqref="C26 D10 B10 C1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Summary Table - FY21 CJ</vt:lpstr>
      <vt:lpstr>'NSF Summary Table - FY21 CJ'!Print_Area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cp:lastPrinted>2018-10-17T17:46:53Z</cp:lastPrinted>
  <dcterms:created xsi:type="dcterms:W3CDTF">2013-08-27T19:42:23Z</dcterms:created>
  <dcterms:modified xsi:type="dcterms:W3CDTF">2020-01-28T15:08:03Z</dcterms:modified>
</cp:coreProperties>
</file>