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K:\2021_Budget Cycle\FY_2021_Congressional Request\Production\CD and PDF Production\Extracted Excel Files\"/>
    </mc:Choice>
  </mc:AlternateContent>
  <xr:revisionPtr revIDLastSave="0" documentId="13_ncr:1_{38E4ADD0-F451-4998-813E-0790E49B8091}" xr6:coauthVersionLast="45" xr6:coauthVersionMax="45" xr10:uidLastSave="{00000000-0000-0000-0000-000000000000}"/>
  <bookViews>
    <workbookView xWindow="-120" yWindow="-120" windowWidth="29040" windowHeight="15840" xr2:uid="{B7F74517-8C54-4B09-AC2B-D5E98598ACA4}"/>
  </bookViews>
  <sheets>
    <sheet name="NSF Facilities Detail"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1" i="2" l="1"/>
  <c r="F41" i="2"/>
  <c r="F40" i="2"/>
  <c r="G40" i="2" s="1"/>
  <c r="E39" i="2"/>
  <c r="F39" i="2" s="1"/>
  <c r="D39" i="2"/>
  <c r="C39" i="2"/>
  <c r="F38" i="2"/>
  <c r="G38" i="2" s="1"/>
  <c r="G37" i="2"/>
  <c r="F37" i="2"/>
  <c r="E36" i="2"/>
  <c r="F36" i="2" s="1"/>
  <c r="D36" i="2"/>
  <c r="C36" i="2"/>
  <c r="G36" i="2" s="1"/>
  <c r="G35" i="2"/>
  <c r="F35" i="2"/>
  <c r="F34" i="2"/>
  <c r="G34" i="2" s="1"/>
  <c r="F33" i="2"/>
  <c r="G33" i="2" s="1"/>
  <c r="E32" i="2"/>
  <c r="F32" i="2" s="1"/>
  <c r="G32" i="2" s="1"/>
  <c r="D32" i="2"/>
  <c r="C32" i="2"/>
  <c r="F31" i="2"/>
  <c r="G31" i="2" s="1"/>
  <c r="F30" i="2"/>
  <c r="G30" i="2" s="1"/>
  <c r="F29" i="2"/>
  <c r="G29" i="2" s="1"/>
  <c r="E28" i="2"/>
  <c r="F28" i="2" s="1"/>
  <c r="G28" i="2" s="1"/>
  <c r="D28" i="2"/>
  <c r="C28" i="2"/>
  <c r="G27" i="2"/>
  <c r="F27" i="2"/>
  <c r="F26" i="2"/>
  <c r="G26" i="2" s="1"/>
  <c r="E25" i="2"/>
  <c r="F25" i="2" s="1"/>
  <c r="D25" i="2"/>
  <c r="C25" i="2"/>
  <c r="G25" i="2" s="1"/>
  <c r="F24" i="2"/>
  <c r="G24" i="2" s="1"/>
  <c r="G23" i="2"/>
  <c r="F23" i="2"/>
  <c r="F22" i="2"/>
  <c r="G22" i="2" s="1"/>
  <c r="F21" i="2"/>
  <c r="G21" i="2" s="1"/>
  <c r="F20" i="2"/>
  <c r="G20" i="2" s="1"/>
  <c r="G19" i="2"/>
  <c r="F19" i="2"/>
  <c r="E18" i="2"/>
  <c r="D18" i="2"/>
  <c r="F17" i="2"/>
  <c r="G17" i="2" s="1"/>
  <c r="F16" i="2"/>
  <c r="G16" i="2" s="1"/>
  <c r="F15" i="2"/>
  <c r="G15" i="2" s="1"/>
  <c r="G14" i="2"/>
  <c r="F14" i="2"/>
  <c r="F13" i="2"/>
  <c r="G13" i="2" s="1"/>
  <c r="F12" i="2"/>
  <c r="G12" i="2" s="1"/>
  <c r="E11" i="2"/>
  <c r="F11" i="2" s="1"/>
  <c r="D11" i="2"/>
  <c r="C11" i="2"/>
  <c r="G10" i="2"/>
  <c r="F10" i="2"/>
  <c r="E9" i="2"/>
  <c r="F9" i="2" s="1"/>
  <c r="D9" i="2"/>
  <c r="C9" i="2"/>
  <c r="G9" i="2" s="1"/>
  <c r="F8" i="2"/>
  <c r="G8" i="2" s="1"/>
  <c r="E7" i="2"/>
  <c r="F7" i="2" s="1"/>
  <c r="D7" i="2"/>
  <c r="D6" i="2" s="1"/>
  <c r="D42" i="2" s="1"/>
  <c r="C7" i="2"/>
  <c r="G7" i="2" s="1"/>
  <c r="E6" i="2"/>
  <c r="E42" i="2" s="1"/>
  <c r="G39" i="2" l="1"/>
  <c r="F18" i="2"/>
  <c r="G11" i="2"/>
  <c r="C18" i="2"/>
  <c r="C6" i="2"/>
  <c r="C42" i="2" l="1"/>
  <c r="G6" i="2"/>
  <c r="G18" i="2"/>
  <c r="F6" i="2"/>
  <c r="F42" i="2" l="1"/>
  <c r="G42" i="2" s="1"/>
</calcChain>
</file>

<file path=xl/sharedStrings.xml><?xml version="1.0" encoding="utf-8"?>
<sst xmlns="http://schemas.openxmlformats.org/spreadsheetml/2006/main" count="68" uniqueCount="68">
  <si>
    <t>(Dollars in Millions)</t>
  </si>
  <si>
    <t>FY 2019
Actual</t>
  </si>
  <si>
    <t>FY 2020
(TBD)</t>
  </si>
  <si>
    <t>FY 2021
Request</t>
  </si>
  <si>
    <t>Amount</t>
  </si>
  <si>
    <t>Percent</t>
  </si>
  <si>
    <t>Total, Major Multi-User Research Facilities</t>
  </si>
  <si>
    <t>MAJOR MULTI-USER RESEARCH FACILITIES FUNDING, BY PROJECT</t>
  </si>
  <si>
    <t>Change over</t>
  </si>
  <si>
    <t>FY 2019 Actual</t>
  </si>
  <si>
    <t xml:space="preserve">Operations and Maintenance of Major Facilities </t>
  </si>
  <si>
    <t>Biological Sciences</t>
  </si>
  <si>
    <r>
      <t>National Ecological Observatory Network (NEON)</t>
    </r>
    <r>
      <rPr>
        <vertAlign val="superscript"/>
        <sz val="10"/>
        <rFont val="Arial"/>
        <family val="2"/>
      </rPr>
      <t>1</t>
    </r>
  </si>
  <si>
    <t>Engineering</t>
  </si>
  <si>
    <r>
      <t>Natural Hazards Engineering Research Infrastructure (NHERI)</t>
    </r>
    <r>
      <rPr>
        <vertAlign val="superscript"/>
        <sz val="10"/>
        <rFont val="Arial"/>
        <family val="2"/>
      </rPr>
      <t>2</t>
    </r>
  </si>
  <si>
    <t>Geosciences</t>
  </si>
  <si>
    <r>
      <t>Academic Research Fleet</t>
    </r>
    <r>
      <rPr>
        <vertAlign val="superscript"/>
        <sz val="10"/>
        <rFont val="Arial"/>
        <family val="2"/>
      </rPr>
      <t>3</t>
    </r>
  </si>
  <si>
    <r>
      <t>Geodesy Advancing Geosciences and EarthScope (GAGE)</t>
    </r>
    <r>
      <rPr>
        <vertAlign val="superscript"/>
        <sz val="10"/>
        <rFont val="Arial"/>
        <family val="2"/>
      </rPr>
      <t>4</t>
    </r>
  </si>
  <si>
    <r>
      <t>International Ocean Discovery Program (IODP)</t>
    </r>
    <r>
      <rPr>
        <vertAlign val="superscript"/>
        <sz val="10"/>
        <rFont val="Arial"/>
        <family val="2"/>
      </rPr>
      <t>5</t>
    </r>
  </si>
  <si>
    <r>
      <t>National Center for Atmospheric Research (NCAR) FFRDC</t>
    </r>
    <r>
      <rPr>
        <vertAlign val="superscript"/>
        <sz val="10"/>
        <rFont val="Arial"/>
        <family val="2"/>
      </rPr>
      <t>6</t>
    </r>
  </si>
  <si>
    <t>Ocean Observatories Initiative (OOI)</t>
  </si>
  <si>
    <r>
      <t>Seismological Facilities for the Advancement of Geoscience 
   &amp; EarthScope (SAGE)</t>
    </r>
    <r>
      <rPr>
        <vertAlign val="superscript"/>
        <sz val="10"/>
        <rFont val="Arial"/>
        <family val="2"/>
      </rPr>
      <t>4</t>
    </r>
  </si>
  <si>
    <t>Mathematical and Physical Sciences</t>
  </si>
  <si>
    <r>
      <t>Arecibo Observatory</t>
    </r>
    <r>
      <rPr>
        <vertAlign val="superscript"/>
        <sz val="10"/>
        <rFont val="Arial"/>
        <family val="2"/>
      </rPr>
      <t>7</t>
    </r>
  </si>
  <si>
    <r>
      <t>Cornell High Energy Synchrotron Source (CHESS)</t>
    </r>
    <r>
      <rPr>
        <vertAlign val="superscript"/>
        <sz val="10"/>
        <rFont val="Arial"/>
        <family val="2"/>
      </rPr>
      <t>8</t>
    </r>
  </si>
  <si>
    <r>
      <t>Green Bank Observatory (GBO) FFRDC</t>
    </r>
    <r>
      <rPr>
        <vertAlign val="superscript"/>
        <sz val="10"/>
        <rFont val="Arial"/>
        <family val="2"/>
      </rPr>
      <t>9</t>
    </r>
  </si>
  <si>
    <t>Large Hadron Collider (LHC) - ATLAS and CMS</t>
  </si>
  <si>
    <r>
      <t>Laser Interferometer Gravitational Wave Observatory (LIGO)</t>
    </r>
    <r>
      <rPr>
        <vertAlign val="superscript"/>
        <sz val="10"/>
        <rFont val="Arial"/>
        <family val="2"/>
      </rPr>
      <t>10</t>
    </r>
  </si>
  <si>
    <r>
      <t>National High Magnetic Field Laboratory (NHMFL)</t>
    </r>
    <r>
      <rPr>
        <vertAlign val="superscript"/>
        <sz val="10"/>
        <rFont val="Arial"/>
        <family val="2"/>
      </rPr>
      <t>11</t>
    </r>
  </si>
  <si>
    <r>
      <t>National Radio Astronomy Observatory (NRAO)</t>
    </r>
    <r>
      <rPr>
        <vertAlign val="superscript"/>
        <sz val="10"/>
        <rFont val="Arial"/>
        <family val="2"/>
      </rPr>
      <t xml:space="preserve"> </t>
    </r>
    <r>
      <rPr>
        <sz val="10"/>
        <rFont val="Arial"/>
        <family val="2"/>
      </rPr>
      <t>FFRDC</t>
    </r>
  </si>
  <si>
    <r>
      <t>NRAO O&amp;M</t>
    </r>
    <r>
      <rPr>
        <i/>
        <vertAlign val="superscript"/>
        <sz val="9"/>
        <rFont val="Arial"/>
        <family val="2"/>
      </rPr>
      <t>12</t>
    </r>
  </si>
  <si>
    <t>Atacama Large Millimeter Array (ALMA) O&amp;M</t>
  </si>
  <si>
    <r>
      <t>National Solar Observatory (NSO)</t>
    </r>
    <r>
      <rPr>
        <vertAlign val="superscript"/>
        <sz val="10"/>
        <rFont val="Arial"/>
        <family val="2"/>
      </rPr>
      <t xml:space="preserve"> </t>
    </r>
    <r>
      <rPr>
        <sz val="10"/>
        <rFont val="Arial"/>
        <family val="2"/>
      </rPr>
      <t>FFRDC</t>
    </r>
  </si>
  <si>
    <r>
      <t>NSO O&amp;M</t>
    </r>
    <r>
      <rPr>
        <i/>
        <vertAlign val="superscript"/>
        <sz val="9"/>
        <rFont val="Arial"/>
        <family val="2"/>
      </rPr>
      <t>13</t>
    </r>
  </si>
  <si>
    <r>
      <t>Daniel K. Inouye Solar Telescope (DKIST)</t>
    </r>
    <r>
      <rPr>
        <i/>
        <vertAlign val="superscript"/>
        <sz val="9"/>
        <rFont val="Arial"/>
        <family val="2"/>
      </rPr>
      <t>14</t>
    </r>
  </si>
  <si>
    <r>
      <t>National Superconducting Cyclotron Laboratory (NSCL)</t>
    </r>
    <r>
      <rPr>
        <vertAlign val="superscript"/>
        <sz val="10"/>
        <rFont val="Arial"/>
        <family val="2"/>
      </rPr>
      <t>15</t>
    </r>
  </si>
  <si>
    <r>
      <t>NSF's National Optical-Infrared Astronomy Research Laboratory FFRDC</t>
    </r>
    <r>
      <rPr>
        <vertAlign val="superscript"/>
        <sz val="10"/>
        <rFont val="Arial"/>
        <family val="2"/>
      </rPr>
      <t>16</t>
    </r>
  </si>
  <si>
    <r>
      <t>NSF's National Optical-Infrared Astronomy Research Laboratory O&amp;M
   (formerly the National Optical Astronomy Observatory (NOAO))</t>
    </r>
    <r>
      <rPr>
        <i/>
        <vertAlign val="superscript"/>
        <sz val="9"/>
        <rFont val="Arial"/>
        <family val="2"/>
      </rPr>
      <t>17</t>
    </r>
  </si>
  <si>
    <r>
      <t>GEMINI Observatory O&amp;M</t>
    </r>
    <r>
      <rPr>
        <i/>
        <vertAlign val="superscript"/>
        <sz val="9"/>
        <rFont val="Arial"/>
        <family val="2"/>
      </rPr>
      <t>18</t>
    </r>
  </si>
  <si>
    <r>
      <t>Vera C. Rubin Observatory O&amp;M (formerly the Large Synoptic Survey Telescope)</t>
    </r>
    <r>
      <rPr>
        <i/>
        <vertAlign val="superscript"/>
        <sz val="9"/>
        <rFont val="Arial"/>
        <family val="2"/>
      </rPr>
      <t>19</t>
    </r>
  </si>
  <si>
    <t>Office of Polar Programs</t>
  </si>
  <si>
    <r>
      <t>Antarctic Facilities and Operations (AFO)</t>
    </r>
    <r>
      <rPr>
        <vertAlign val="superscript"/>
        <sz val="10"/>
        <rFont val="Arial"/>
        <family val="2"/>
      </rPr>
      <t>20</t>
    </r>
  </si>
  <si>
    <t>IceCube Neutrino Observatory (ICNO)</t>
  </si>
  <si>
    <t>Major Research Facilities Construction Investments</t>
  </si>
  <si>
    <r>
      <t>R&amp;RA Design Stage Activities</t>
    </r>
    <r>
      <rPr>
        <b/>
        <vertAlign val="superscript"/>
        <sz val="10"/>
        <rFont val="Arial"/>
        <family val="2"/>
      </rPr>
      <t>21</t>
    </r>
  </si>
  <si>
    <t>Major Research Equipment and Facilities Construction
   (MREFC)</t>
  </si>
  <si>
    <t>FFRDC is an acronym for Federally-Funded Research and Development Center.</t>
  </si>
  <si>
    <r>
      <rPr>
        <vertAlign val="superscript"/>
        <sz val="9"/>
        <rFont val="Arial"/>
        <family val="2"/>
      </rPr>
      <t>1</t>
    </r>
    <r>
      <rPr>
        <sz val="9"/>
        <rFont val="Arial"/>
        <family val="2"/>
      </rPr>
      <t xml:space="preserve"> NEON: FY 2019 Actual includes $8.93 million for continuity of operations into FY 2020.</t>
    </r>
  </si>
  <si>
    <r>
      <rPr>
        <vertAlign val="superscript"/>
        <sz val="9"/>
        <rFont val="Arial"/>
        <family val="2"/>
      </rPr>
      <t>2</t>
    </r>
    <r>
      <rPr>
        <sz val="9"/>
        <rFont val="Arial"/>
        <family val="2"/>
      </rPr>
      <t xml:space="preserve"> NHERI: FY 2019 Actual includes $8.50 million to upgrade the LHPOST facility. Excluded is $8.93 million of FY 2019 O&amp;M costs obligated in FY 2018. </t>
    </r>
  </si>
  <si>
    <r>
      <rPr>
        <vertAlign val="superscript"/>
        <sz val="9"/>
        <rFont val="Arial"/>
        <family val="2"/>
      </rPr>
      <t>3</t>
    </r>
    <r>
      <rPr>
        <sz val="9"/>
        <rFont val="Arial"/>
        <family val="2"/>
      </rPr>
      <t xml:space="preserve"> ARF: Includes ship operations and upgrade support. FY 2019 Actual includes $3.0 million for continuity of operations into FY 2020. Regional Class Research Vessels (RCRV) began construction in FY 2017 and the final year of MREFC funding is FY 2019, included in the MREFC line below.  Operations and maintenance of RCRV is not anticipated to begin until FY 2022.</t>
    </r>
  </si>
  <si>
    <r>
      <rPr>
        <vertAlign val="superscript"/>
        <sz val="9"/>
        <rFont val="Arial"/>
        <family val="2"/>
      </rPr>
      <t>4</t>
    </r>
    <r>
      <rPr>
        <sz val="9"/>
        <rFont val="Arial"/>
        <family val="2"/>
      </rPr>
      <t xml:space="preserve"> GAGE and SAGE: FY 2019 Actual reflects part of an operating year as funding for these cooperative agreements were re-phased for continuity of operations into FY 2020.</t>
    </r>
  </si>
  <si>
    <r>
      <rPr>
        <vertAlign val="superscript"/>
        <sz val="9"/>
        <rFont val="Arial"/>
        <family val="2"/>
      </rPr>
      <t>5</t>
    </r>
    <r>
      <rPr>
        <sz val="9"/>
        <rFont val="Arial"/>
        <family val="2"/>
      </rPr>
      <t xml:space="preserve"> IODP: FY 2019 Actual includes $5.0 million for continuity of operations into FY 2020.</t>
    </r>
  </si>
  <si>
    <r>
      <rPr>
        <vertAlign val="superscript"/>
        <sz val="9"/>
        <rFont val="Arial"/>
        <family val="2"/>
      </rPr>
      <t>6</t>
    </r>
    <r>
      <rPr>
        <sz val="9"/>
        <rFont val="Arial"/>
        <family val="2"/>
      </rPr>
      <t xml:space="preserve"> NCAR: FY 2019 Actual includes $17.80 million for continuity of operations into FY 2020 as well as $30.94 million in funds re-obligated from prior award.</t>
    </r>
  </si>
  <si>
    <r>
      <rPr>
        <vertAlign val="superscript"/>
        <sz val="9"/>
        <rFont val="Arial"/>
        <family val="2"/>
      </rPr>
      <t>7</t>
    </r>
    <r>
      <rPr>
        <sz val="9"/>
        <rFont val="Arial"/>
        <family val="2"/>
      </rPr>
      <t xml:space="preserve"> ARECIBO: FY 2019 Actual includes $12.30 million in carryover funds from the FY 2018 emergency supplemental appropriation -- Further Additional Supplemental Appropriations for Disaster Relief Requirements Act of 2018 (P.L. 115-123) -- for hurricane damage repairs and $2.03 million for continuity of operations into FY 2020. It excludes $2.69 million of FY 2019 O&amp;M costs obligated in FY 2018.</t>
    </r>
  </si>
  <si>
    <r>
      <rPr>
        <vertAlign val="superscript"/>
        <sz val="9"/>
        <color theme="1"/>
        <rFont val="Arial"/>
        <family val="2"/>
      </rPr>
      <t>8</t>
    </r>
    <r>
      <rPr>
        <sz val="9"/>
        <color theme="1"/>
        <rFont val="Arial"/>
        <family val="2"/>
      </rPr>
      <t xml:space="preserve"> CHESS: In FY 2019, NSF stewardship of CHESS ended as NSF transitioned to funding the Center for High Energy X-Ray Sciences (CHEXS), a sub-facility at CHESS operated in partnership with Cornell University. This table does not include CHEXS as it is not a major facility.</t>
    </r>
  </si>
  <si>
    <r>
      <rPr>
        <vertAlign val="superscript"/>
        <sz val="9"/>
        <rFont val="Arial"/>
        <family val="2"/>
      </rPr>
      <t xml:space="preserve">9 </t>
    </r>
    <r>
      <rPr>
        <sz val="9"/>
        <rFont val="Arial"/>
        <family val="2"/>
      </rPr>
      <t>GBO: Previously under "Other AST Facilities". FY 2019 Actual includes $2.17 million for continuity of operations into FY 2020.</t>
    </r>
  </si>
  <si>
    <r>
      <rPr>
        <vertAlign val="superscript"/>
        <sz val="9"/>
        <rFont val="Arial"/>
        <family val="2"/>
      </rPr>
      <t>10</t>
    </r>
    <r>
      <rPr>
        <sz val="9"/>
        <rFont val="Arial"/>
        <family val="2"/>
      </rPr>
      <t xml:space="preserve"> LIGO: FY 2019 Actual includes $10.47 million for Advanced LIGO Plus enhancement and $11.25 million for continuity of operations into FY 2020. </t>
    </r>
  </si>
  <si>
    <r>
      <rPr>
        <vertAlign val="superscript"/>
        <sz val="9"/>
        <color theme="1"/>
        <rFont val="Arial"/>
        <family val="2"/>
      </rPr>
      <t>11</t>
    </r>
    <r>
      <rPr>
        <sz val="9"/>
        <color theme="1"/>
        <rFont val="Arial"/>
        <family val="2"/>
      </rPr>
      <t xml:space="preserve"> NHMFL: FY 2019 Actual includes $14.20 million for continuity of operations into FY 2020. Excluded is $9.34 million of FY 2019 O&amp;M costs obligated in FY 2018. </t>
    </r>
  </si>
  <si>
    <r>
      <rPr>
        <vertAlign val="superscript"/>
        <sz val="9"/>
        <color theme="1"/>
        <rFont val="Arial"/>
        <family val="2"/>
      </rPr>
      <t>12</t>
    </r>
    <r>
      <rPr>
        <sz val="9"/>
        <color theme="1"/>
        <rFont val="Arial"/>
        <family val="2"/>
      </rPr>
      <t xml:space="preserve"> NRAO: As of Oct. 1, 2018, the Long Baseline Observatory (LBO) was reintegrated into NRAO as the Very Long Baseline Array (VLBA) at </t>
    </r>
    <r>
      <rPr>
        <sz val="9"/>
        <rFont val="Arial"/>
        <family val="2"/>
      </rPr>
      <t xml:space="preserve">$3.82 </t>
    </r>
    <r>
      <rPr>
        <sz val="9"/>
        <color theme="1"/>
        <rFont val="Arial"/>
        <family val="2"/>
      </rPr>
      <t>million in FY 2019 and $3.43 million in FY 2021. Also included in FY 2019 is $8.09 million for continuity of operations into FY 2020 and $4.0 million for development of a next generation Very Large Array (ngVLA).</t>
    </r>
  </si>
  <si>
    <r>
      <rPr>
        <vertAlign val="superscript"/>
        <sz val="9"/>
        <color theme="1"/>
        <rFont val="Arial"/>
        <family val="2"/>
      </rPr>
      <t>13</t>
    </r>
    <r>
      <rPr>
        <sz val="9"/>
        <color theme="1"/>
        <rFont val="Arial"/>
        <family val="2"/>
      </rPr>
      <t xml:space="preserve"> NSO: FY 2019 Actual includes $3.50 million for development of DKIST level 2 (advanced) data products.</t>
    </r>
  </si>
  <si>
    <r>
      <rPr>
        <vertAlign val="superscript"/>
        <sz val="9"/>
        <color theme="1"/>
        <rFont val="Arial"/>
        <family val="2"/>
      </rPr>
      <t>14</t>
    </r>
    <r>
      <rPr>
        <sz val="9"/>
        <color theme="1"/>
        <rFont val="Arial"/>
        <family val="2"/>
      </rPr>
      <t xml:space="preserve"> DKIST: FY 2019 Actual includes $2.0 million to another awardee for cultural mitigation activities as agreed to during the DKIST environmental compliance process. Excluded is $8.0 million of FY 2019 O&amp;M costs for DKIST obligated in FY 2018.</t>
    </r>
  </si>
  <si>
    <r>
      <rPr>
        <vertAlign val="superscript"/>
        <sz val="9"/>
        <color theme="1"/>
        <rFont val="Arial"/>
        <family val="2"/>
      </rPr>
      <t>15</t>
    </r>
    <r>
      <rPr>
        <sz val="9"/>
        <color theme="1"/>
        <rFont val="Arial"/>
        <family val="2"/>
      </rPr>
      <t xml:space="preserve"> NSCL: FY 2019 Actual includes $4.50 million for continuity of operations into FY 2020. FY 2021 is the final year of NSF stewardship of NSCL, after which NSCL will transition into the Department of Energy's Facility for Rare Isotope Beams. </t>
    </r>
  </si>
  <si>
    <r>
      <t xml:space="preserve">16 </t>
    </r>
    <r>
      <rPr>
        <sz val="9"/>
        <rFont val="Arial"/>
        <family val="2"/>
      </rPr>
      <t xml:space="preserve">NSF's National Optical-Infrared Astronomy Research Laboratory was established at the start of FY 2020. The Lab encompasses operations of the Mid-Scale Observatories (MSO) and Community Science &amp; Data Center (CSDC), which formerly comprised NOAO, together with operations of the Gemini Observatory and the Vera C. Rubin Observatory. </t>
    </r>
  </si>
  <si>
    <r>
      <rPr>
        <vertAlign val="superscript"/>
        <sz val="9"/>
        <rFont val="Arial"/>
        <family val="2"/>
      </rPr>
      <t>17</t>
    </r>
    <r>
      <rPr>
        <sz val="9"/>
        <rFont val="Arial"/>
        <family val="2"/>
      </rPr>
      <t xml:space="preserve"> NSF's National Optical-Infrared Astronomy Research Laboratory:  FY 2019 Actual includes $5.73 million for continuity of operations into FY 2020, $2.50 million to support NSF transition activities associated with the creation of the Lab, approximately $412,000 in supplemental funding for U.S. Extremely Large Telescope program planning, and $1.18 million for other special projects. </t>
    </r>
  </si>
  <si>
    <r>
      <rPr>
        <vertAlign val="superscript"/>
        <sz val="9"/>
        <rFont val="Arial"/>
        <family val="2"/>
      </rPr>
      <t>18</t>
    </r>
    <r>
      <rPr>
        <sz val="9"/>
        <rFont val="Arial"/>
        <family val="2"/>
      </rPr>
      <t xml:space="preserve"> GEMINI: FY 2019 Actual includes $12.99 million to enhance Gemini's adaptive optics system, software capabilities, and public information and outreach activities in the era of multi-messenger astronomy. </t>
    </r>
  </si>
  <si>
    <r>
      <rPr>
        <vertAlign val="superscript"/>
        <sz val="9"/>
        <rFont val="Arial"/>
        <family val="2"/>
      </rPr>
      <t>19</t>
    </r>
    <r>
      <rPr>
        <sz val="9"/>
        <rFont val="Arial"/>
        <family val="2"/>
      </rPr>
      <t xml:space="preserve"> Vera C. Rubin Observatory: Excluded is $11.10 million in FY 2019 - FY 2021 pre-operations ramp up costs obligated in FY 2018.</t>
    </r>
  </si>
  <si>
    <r>
      <rPr>
        <vertAlign val="superscript"/>
        <sz val="9"/>
        <rFont val="Arial"/>
        <family val="2"/>
      </rPr>
      <t>20</t>
    </r>
    <r>
      <rPr>
        <sz val="9"/>
        <rFont val="Arial"/>
        <family val="2"/>
      </rPr>
      <t xml:space="preserve"> AFO: FY 2019 Actual includes additional funding to replace the aging pier at Palmer Station and to replace or refurbish other equipment and facilities. </t>
    </r>
  </si>
  <si>
    <r>
      <rPr>
        <vertAlign val="superscript"/>
        <sz val="9"/>
        <color theme="1"/>
        <rFont val="Arial"/>
        <family val="2"/>
      </rPr>
      <t>21</t>
    </r>
    <r>
      <rPr>
        <sz val="9"/>
        <color theme="1"/>
        <rFont val="Arial"/>
        <family val="2"/>
      </rPr>
      <t xml:space="preserve"> Design Stage Activities include support for potential next generation multi-user facilities. This line reflects FY 2019 funding of $</t>
    </r>
    <r>
      <rPr>
        <sz val="9"/>
        <rFont val="Arial"/>
        <family val="2"/>
      </rPr>
      <t>2.0</t>
    </r>
    <r>
      <rPr>
        <sz val="9"/>
        <color theme="1"/>
        <rFont val="Arial"/>
        <family val="2"/>
      </rPr>
      <t xml:space="preserve"> million for the potential Leadership Class Computing Facility.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</si>
</sst>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quot;$&quot;#,##0.00;&quot;-&quot;??"/>
    <numFmt numFmtId="165" formatCode="0.0%"/>
    <numFmt numFmtId="166" formatCode="#,##0.00;\-#,##0.00;&quot;-&quot;??"/>
    <numFmt numFmtId="167" formatCode="&quot;$&quot;#,##0.00"/>
    <numFmt numFmtId="168" formatCode="0.00_);[Red]\(0.00\)"/>
    <numFmt numFmtId="169" formatCode="#,##0.0_);\(#,##0.0\)"/>
  </numFmts>
  <fonts count="20"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9"/>
      <name val="Arial"/>
      <family val="2"/>
    </font>
    <font>
      <sz val="10"/>
      <name val="Arial"/>
      <family val="2"/>
    </font>
    <font>
      <b/>
      <sz val="11"/>
      <name val="Arial"/>
      <family val="2"/>
    </font>
    <font>
      <b/>
      <i/>
      <sz val="10"/>
      <name val="Arial"/>
      <family val="2"/>
    </font>
    <font>
      <i/>
      <sz val="10"/>
      <name val="Arial"/>
      <family val="2"/>
    </font>
    <font>
      <vertAlign val="superscript"/>
      <sz val="10"/>
      <name val="Arial"/>
      <family val="2"/>
    </font>
    <font>
      <i/>
      <sz val="9"/>
      <name val="Arial"/>
      <family val="2"/>
    </font>
    <font>
      <i/>
      <vertAlign val="superscript"/>
      <sz val="9"/>
      <name val="Arial"/>
      <family val="2"/>
    </font>
    <font>
      <i/>
      <sz val="9"/>
      <color theme="1"/>
      <name val="Calibri"/>
      <family val="2"/>
      <scheme val="minor"/>
    </font>
    <font>
      <b/>
      <vertAlign val="superscript"/>
      <sz val="10"/>
      <name val="Arial"/>
      <family val="2"/>
    </font>
    <font>
      <sz val="11"/>
      <color theme="1"/>
      <name val="Times New Roman"/>
      <family val="2"/>
    </font>
    <font>
      <vertAlign val="superscript"/>
      <sz val="9"/>
      <name val="Arial"/>
      <family val="2"/>
    </font>
    <font>
      <sz val="9"/>
      <color theme="1"/>
      <name val="Arial"/>
      <family val="2"/>
    </font>
    <font>
      <vertAlign val="superscript"/>
      <sz val="9"/>
      <color theme="1"/>
      <name val="Arial"/>
      <family val="2"/>
    </font>
    <font>
      <sz val="9"/>
      <color rgb="FFFF0000"/>
      <name val="Arial"/>
      <family val="2"/>
    </font>
    <font>
      <sz val="8"/>
      <name val="Arial"/>
      <family val="2"/>
    </font>
  </fonts>
  <fills count="2">
    <fill>
      <patternFill patternType="none"/>
    </fill>
    <fill>
      <patternFill patternType="gray125"/>
    </fill>
  </fills>
  <borders count="8">
    <border>
      <left/>
      <right/>
      <top/>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auto="1"/>
      </top>
      <bottom style="medium">
        <color auto="1"/>
      </bottom>
      <diagonal/>
    </border>
  </borders>
  <cellStyleXfs count="6">
    <xf numFmtId="0" fontId="0" fillId="0" borderId="0"/>
    <xf numFmtId="9" fontId="1" fillId="0" borderId="0" applyFont="0" applyFill="0" applyBorder="0" applyAlignment="0" applyProtection="0"/>
    <xf numFmtId="0" fontId="5" fillId="0" borderId="0"/>
    <xf numFmtId="0" fontId="5" fillId="0" borderId="0"/>
    <xf numFmtId="0" fontId="14" fillId="0" borderId="0"/>
    <xf numFmtId="0" fontId="5" fillId="0" borderId="0"/>
  </cellStyleXfs>
  <cellXfs count="91">
    <xf numFmtId="0" fontId="0" fillId="0" borderId="0" xfId="0"/>
    <xf numFmtId="164" fontId="3" fillId="0" borderId="0" xfId="0" applyNumberFormat="1" applyFont="1" applyAlignment="1">
      <alignment vertical="top"/>
    </xf>
    <xf numFmtId="164" fontId="3" fillId="0" borderId="2" xfId="0" applyNumberFormat="1" applyFont="1" applyBorder="1" applyAlignment="1">
      <alignment vertical="top"/>
    </xf>
    <xf numFmtId="164" fontId="3" fillId="0" borderId="4" xfId="0" applyNumberFormat="1" applyFont="1" applyBorder="1" applyAlignment="1">
      <alignment vertical="top"/>
    </xf>
    <xf numFmtId="0" fontId="6" fillId="0" borderId="0" xfId="0" applyFont="1" applyAlignment="1" applyProtection="1">
      <alignment horizontal="center" vertical="top" wrapText="1" readingOrder="1"/>
      <protection locked="0"/>
    </xf>
    <xf numFmtId="0" fontId="5" fillId="0" borderId="4" xfId="0" applyFont="1" applyBorder="1" applyAlignment="1" applyProtection="1">
      <alignment horizontal="center" vertical="center" wrapText="1" readingOrder="1"/>
      <protection locked="0"/>
    </xf>
    <xf numFmtId="0" fontId="4" fillId="0" borderId="1" xfId="0" applyFont="1" applyBorder="1" applyAlignment="1" applyProtection="1">
      <alignment vertical="top" wrapText="1"/>
      <protection locked="0"/>
    </xf>
    <xf numFmtId="0" fontId="2" fillId="0" borderId="1" xfId="2" applyFont="1" applyBorder="1" applyAlignment="1" applyProtection="1">
      <alignment horizontal="right" wrapText="1" readingOrder="1"/>
      <protection locked="0"/>
    </xf>
    <xf numFmtId="0" fontId="2" fillId="0" borderId="1" xfId="2" applyFont="1" applyBorder="1" applyAlignment="1" applyProtection="1">
      <alignment horizontal="center" wrapText="1" readingOrder="1"/>
      <protection locked="0"/>
    </xf>
    <xf numFmtId="0" fontId="4" fillId="0" borderId="0" xfId="0" applyFont="1" applyAlignment="1" applyProtection="1">
      <alignment vertical="top" wrapText="1"/>
      <protection locked="0"/>
    </xf>
    <xf numFmtId="0" fontId="2" fillId="0" borderId="0" xfId="2" applyFont="1" applyAlignment="1" applyProtection="1">
      <alignment horizontal="right" wrapText="1" readingOrder="1"/>
      <protection locked="0"/>
    </xf>
    <xf numFmtId="0" fontId="2" fillId="0" borderId="0" xfId="2" applyFont="1" applyAlignment="1" applyProtection="1">
      <alignment horizontal="center" vertical="center" wrapText="1" readingOrder="1"/>
      <protection locked="0"/>
    </xf>
    <xf numFmtId="0" fontId="4" fillId="0" borderId="2" xfId="0" applyFont="1" applyBorder="1" applyAlignment="1" applyProtection="1">
      <alignment vertical="top" wrapText="1"/>
      <protection locked="0"/>
    </xf>
    <xf numFmtId="0" fontId="2" fillId="0" borderId="2" xfId="2" applyFont="1" applyBorder="1" applyAlignment="1" applyProtection="1">
      <alignment horizontal="right" wrapText="1" readingOrder="1"/>
      <protection locked="0"/>
    </xf>
    <xf numFmtId="0" fontId="2" fillId="0" borderId="2" xfId="2" applyFont="1" applyBorder="1" applyAlignment="1" applyProtection="1">
      <alignment horizontal="right" wrapText="1" readingOrder="1"/>
      <protection locked="0"/>
    </xf>
    <xf numFmtId="0" fontId="3" fillId="0" borderId="5" xfId="0" applyFont="1" applyBorder="1" applyAlignment="1">
      <alignment vertical="top"/>
    </xf>
    <xf numFmtId="165" fontId="3" fillId="0" borderId="2" xfId="1" applyNumberFormat="1" applyFont="1" applyFill="1" applyBorder="1" applyAlignment="1">
      <alignment horizontal="right" vertical="top"/>
    </xf>
    <xf numFmtId="0" fontId="7" fillId="0" borderId="3" xfId="0" applyFont="1" applyBorder="1" applyAlignment="1">
      <alignment vertical="top"/>
    </xf>
    <xf numFmtId="167" fontId="7" fillId="0" borderId="0" xfId="0" applyNumberFormat="1" applyFont="1" applyAlignment="1">
      <alignment vertical="top"/>
    </xf>
    <xf numFmtId="167" fontId="7" fillId="0" borderId="0" xfId="0" applyNumberFormat="1" applyFont="1" applyAlignment="1">
      <alignment horizontal="right" vertical="top"/>
    </xf>
    <xf numFmtId="165" fontId="7" fillId="0" borderId="0" xfId="1" applyNumberFormat="1" applyFont="1" applyFill="1" applyAlignment="1">
      <alignment horizontal="right" vertical="top"/>
    </xf>
    <xf numFmtId="0" fontId="8" fillId="0" borderId="0" xfId="0" applyFont="1"/>
    <xf numFmtId="0" fontId="5" fillId="0" borderId="2" xfId="0" applyFont="1" applyBorder="1"/>
    <xf numFmtId="166" fontId="5" fillId="0" borderId="2" xfId="0" applyNumberFormat="1" applyFont="1" applyBorder="1"/>
    <xf numFmtId="166" fontId="5" fillId="0" borderId="0" xfId="0" applyNumberFormat="1" applyFont="1"/>
    <xf numFmtId="166" fontId="5" fillId="0" borderId="2" xfId="0" applyNumberFormat="1" applyFont="1" applyBorder="1" applyAlignment="1">
      <alignment horizontal="right"/>
    </xf>
    <xf numFmtId="165" fontId="5" fillId="0" borderId="2" xfId="1" applyNumberFormat="1" applyFont="1" applyFill="1" applyBorder="1" applyAlignment="1">
      <alignment horizontal="right"/>
    </xf>
    <xf numFmtId="166" fontId="3" fillId="0" borderId="3" xfId="0" applyNumberFormat="1" applyFont="1" applyBorder="1" applyAlignment="1">
      <alignment vertical="top"/>
    </xf>
    <xf numFmtId="0" fontId="5" fillId="0" borderId="0" xfId="0" applyFont="1"/>
    <xf numFmtId="166" fontId="5" fillId="0" borderId="0" xfId="0" applyNumberFormat="1" applyFont="1" applyAlignment="1">
      <alignment horizontal="right"/>
    </xf>
    <xf numFmtId="165" fontId="5" fillId="0" borderId="0" xfId="1" applyNumberFormat="1" applyFont="1" applyFill="1" applyAlignment="1">
      <alignment horizontal="right"/>
    </xf>
    <xf numFmtId="168" fontId="5" fillId="0" borderId="0" xfId="3" applyNumberFormat="1" applyAlignment="1">
      <alignment horizontal="left"/>
    </xf>
    <xf numFmtId="169" fontId="0" fillId="0" borderId="0" xfId="0" applyNumberFormat="1"/>
    <xf numFmtId="0" fontId="8" fillId="0" borderId="2" xfId="0" applyFont="1" applyBorder="1"/>
    <xf numFmtId="0" fontId="5" fillId="0" borderId="2" xfId="0" applyFont="1" applyBorder="1" applyAlignment="1">
      <alignment wrapText="1"/>
    </xf>
    <xf numFmtId="166" fontId="5" fillId="0" borderId="2" xfId="0" applyNumberFormat="1" applyFont="1" applyBorder="1" applyAlignment="1">
      <alignment vertical="top"/>
    </xf>
    <xf numFmtId="166" fontId="5" fillId="0" borderId="2" xfId="0" applyNumberFormat="1" applyFont="1" applyBorder="1" applyAlignment="1">
      <alignment horizontal="right" vertical="top"/>
    </xf>
    <xf numFmtId="165" fontId="5" fillId="0" borderId="2" xfId="1" applyNumberFormat="1" applyFont="1" applyFill="1" applyBorder="1" applyAlignment="1">
      <alignment horizontal="right" vertical="top"/>
    </xf>
    <xf numFmtId="0" fontId="5" fillId="0" borderId="0" xfId="0" applyFont="1" applyAlignment="1">
      <alignment wrapText="1"/>
    </xf>
    <xf numFmtId="0" fontId="10" fillId="0" borderId="0" xfId="0" applyFont="1"/>
    <xf numFmtId="0" fontId="10" fillId="0" borderId="0" xfId="0" applyFont="1" applyAlignment="1">
      <alignment horizontal="left" indent="1"/>
    </xf>
    <xf numFmtId="166" fontId="10" fillId="0" borderId="0" xfId="0" applyNumberFormat="1" applyFont="1"/>
    <xf numFmtId="166" fontId="10" fillId="0" borderId="0" xfId="0" applyNumberFormat="1" applyFont="1" applyAlignment="1">
      <alignment horizontal="right"/>
    </xf>
    <xf numFmtId="165" fontId="10" fillId="0" borderId="0" xfId="1" applyNumberFormat="1" applyFont="1" applyFill="1" applyAlignment="1">
      <alignment horizontal="right"/>
    </xf>
    <xf numFmtId="0" fontId="12" fillId="0" borderId="0" xfId="0" applyFont="1"/>
    <xf numFmtId="165" fontId="5" fillId="0" borderId="0" xfId="1" applyNumberFormat="1" applyFont="1" applyFill="1" applyBorder="1" applyAlignment="1">
      <alignment horizontal="right"/>
    </xf>
    <xf numFmtId="0" fontId="10" fillId="0" borderId="0" xfId="0" applyFont="1" applyAlignment="1">
      <alignment vertical="center"/>
    </xf>
    <xf numFmtId="0" fontId="10" fillId="0" borderId="0" xfId="0" applyFont="1" applyAlignment="1">
      <alignment horizontal="left" vertical="center" indent="1"/>
    </xf>
    <xf numFmtId="166" fontId="10" fillId="0" borderId="0" xfId="0" applyNumberFormat="1" applyFont="1" applyAlignment="1">
      <alignment vertical="center"/>
    </xf>
    <xf numFmtId="166" fontId="10" fillId="0" borderId="0" xfId="0" applyNumberFormat="1" applyFont="1" applyAlignment="1">
      <alignment horizontal="right" vertical="center"/>
    </xf>
    <xf numFmtId="165" fontId="10" fillId="0" borderId="0" xfId="1" applyNumberFormat="1" applyFont="1" applyFill="1" applyAlignment="1">
      <alignment horizontal="right" vertical="center"/>
    </xf>
    <xf numFmtId="0" fontId="12" fillId="0" borderId="0" xfId="0" applyFont="1" applyAlignment="1">
      <alignment vertical="center"/>
    </xf>
    <xf numFmtId="0" fontId="10" fillId="0" borderId="0" xfId="0" applyFont="1" applyAlignment="1">
      <alignment vertical="top"/>
    </xf>
    <xf numFmtId="0" fontId="10" fillId="0" borderId="0" xfId="0" applyFont="1" applyAlignment="1">
      <alignment horizontal="left" vertical="top" wrapText="1" indent="1"/>
    </xf>
    <xf numFmtId="166" fontId="10" fillId="0" borderId="0" xfId="0" applyNumberFormat="1" applyFont="1" applyAlignment="1">
      <alignment vertical="top"/>
    </xf>
    <xf numFmtId="166" fontId="10" fillId="0" borderId="0" xfId="0" applyNumberFormat="1" applyFont="1" applyAlignment="1">
      <alignment horizontal="right" vertical="top"/>
    </xf>
    <xf numFmtId="165" fontId="10" fillId="0" borderId="0" xfId="1" applyNumberFormat="1" applyFont="1" applyFill="1" applyBorder="1" applyAlignment="1">
      <alignment horizontal="right" vertical="top"/>
    </xf>
    <xf numFmtId="0" fontId="12" fillId="0" borderId="0" xfId="0" applyFont="1" applyAlignment="1">
      <alignment vertical="top"/>
    </xf>
    <xf numFmtId="0" fontId="10" fillId="0" borderId="2" xfId="0" applyFont="1" applyBorder="1" applyAlignment="1">
      <alignment vertical="top"/>
    </xf>
    <xf numFmtId="0" fontId="10" fillId="0" borderId="2" xfId="0" applyFont="1" applyBorder="1" applyAlignment="1">
      <alignment horizontal="left" vertical="top" wrapText="1" indent="1"/>
    </xf>
    <xf numFmtId="166" fontId="10" fillId="0" borderId="2" xfId="0" applyNumberFormat="1" applyFont="1" applyBorder="1" applyAlignment="1">
      <alignment vertical="top"/>
    </xf>
    <xf numFmtId="166" fontId="10" fillId="0" borderId="2" xfId="0" applyNumberFormat="1" applyFont="1" applyBorder="1" applyAlignment="1">
      <alignment horizontal="right" vertical="top"/>
    </xf>
    <xf numFmtId="165" fontId="10" fillId="0" borderId="2" xfId="1" applyNumberFormat="1" applyFont="1" applyFill="1" applyBorder="1" applyAlignment="1">
      <alignment horizontal="right" vertical="top"/>
    </xf>
    <xf numFmtId="0" fontId="7" fillId="0" borderId="0" xfId="0" applyFont="1" applyAlignment="1">
      <alignment vertical="top"/>
    </xf>
    <xf numFmtId="166" fontId="3" fillId="0" borderId="0" xfId="0" applyNumberFormat="1" applyFont="1" applyAlignment="1">
      <alignment vertical="top"/>
    </xf>
    <xf numFmtId="0" fontId="8" fillId="0" borderId="4" xfId="0" applyFont="1" applyBorder="1"/>
    <xf numFmtId="0" fontId="5" fillId="0" borderId="4" xfId="0" applyFont="1" applyBorder="1" applyAlignment="1">
      <alignment wrapText="1"/>
    </xf>
    <xf numFmtId="166" fontId="5" fillId="0" borderId="4" xfId="0" applyNumberFormat="1" applyFont="1" applyBorder="1"/>
    <xf numFmtId="166" fontId="5" fillId="0" borderId="4" xfId="0" applyNumberFormat="1" applyFont="1" applyBorder="1" applyAlignment="1">
      <alignment horizontal="right"/>
    </xf>
    <xf numFmtId="164" fontId="3" fillId="0" borderId="6" xfId="0" applyNumberFormat="1" applyFont="1" applyBorder="1" applyAlignment="1">
      <alignment vertical="top"/>
    </xf>
    <xf numFmtId="164" fontId="3" fillId="0" borderId="6" xfId="0" applyNumberFormat="1" applyFont="1" applyBorder="1" applyAlignment="1">
      <alignment horizontal="right" vertical="top"/>
    </xf>
    <xf numFmtId="165" fontId="3" fillId="0" borderId="6" xfId="1" applyNumberFormat="1" applyFont="1" applyFill="1" applyBorder="1" applyAlignment="1">
      <alignment horizontal="right" vertical="top"/>
    </xf>
    <xf numFmtId="0" fontId="3" fillId="0" borderId="3" xfId="0" applyFont="1" applyBorder="1" applyAlignment="1">
      <alignment vertical="top"/>
    </xf>
    <xf numFmtId="164" fontId="3" fillId="0" borderId="0" xfId="0" applyNumberFormat="1" applyFont="1" applyAlignment="1">
      <alignment horizontal="right" vertical="top"/>
    </xf>
    <xf numFmtId="165" fontId="3" fillId="0" borderId="0" xfId="1" applyNumberFormat="1" applyFont="1" applyFill="1" applyBorder="1" applyAlignment="1">
      <alignment horizontal="right" vertical="top"/>
    </xf>
    <xf numFmtId="0" fontId="3" fillId="0" borderId="4" xfId="0" applyFont="1" applyBorder="1" applyAlignment="1">
      <alignment vertical="top" wrapText="1"/>
    </xf>
    <xf numFmtId="0" fontId="3" fillId="0" borderId="4" xfId="0" applyFont="1" applyBorder="1" applyAlignment="1">
      <alignment vertical="top"/>
    </xf>
    <xf numFmtId="164" fontId="3" fillId="0" borderId="4" xfId="0" applyNumberFormat="1" applyFont="1" applyBorder="1" applyAlignment="1">
      <alignment horizontal="right" vertical="top"/>
    </xf>
    <xf numFmtId="165" fontId="3" fillId="0" borderId="4" xfId="1" applyNumberFormat="1" applyFont="1" applyFill="1" applyBorder="1" applyAlignment="1">
      <alignment horizontal="right" vertical="top"/>
    </xf>
    <xf numFmtId="0" fontId="3" fillId="0" borderId="7" xfId="0" applyFont="1" applyBorder="1" applyAlignment="1">
      <alignment vertical="top"/>
    </xf>
    <xf numFmtId="164" fontId="3" fillId="0" borderId="7" xfId="0" applyNumberFormat="1" applyFont="1" applyBorder="1" applyAlignment="1">
      <alignment vertical="top"/>
    </xf>
    <xf numFmtId="164" fontId="3" fillId="0" borderId="7" xfId="0" applyNumberFormat="1" applyFont="1" applyBorder="1" applyAlignment="1">
      <alignment horizontal="right" vertical="top"/>
    </xf>
    <xf numFmtId="165" fontId="3" fillId="0" borderId="7" xfId="1" applyNumberFormat="1" applyFont="1" applyFill="1" applyBorder="1" applyAlignment="1">
      <alignment horizontal="right" vertical="top"/>
    </xf>
    <xf numFmtId="0" fontId="4" fillId="0" borderId="1" xfId="4" applyFont="1" applyBorder="1" applyAlignment="1">
      <alignment horizontal="left" vertical="top"/>
    </xf>
    <xf numFmtId="0" fontId="4" fillId="0" borderId="0" xfId="4" applyFont="1" applyAlignment="1">
      <alignment horizontal="left" vertical="top"/>
    </xf>
    <xf numFmtId="0" fontId="4" fillId="0" borderId="0" xfId="4" applyFont="1" applyAlignment="1">
      <alignment horizontal="left" vertical="top" wrapText="1"/>
    </xf>
    <xf numFmtId="0" fontId="4" fillId="0" borderId="0" xfId="0" applyFont="1" applyAlignment="1">
      <alignment horizontal="left" vertical="top" wrapText="1"/>
    </xf>
    <xf numFmtId="0" fontId="16" fillId="0" borderId="0" xfId="0" applyFont="1" applyAlignment="1">
      <alignment horizontal="left" vertical="top" wrapText="1"/>
    </xf>
    <xf numFmtId="0" fontId="15" fillId="0" borderId="0" xfId="0" applyFont="1" applyAlignment="1">
      <alignment horizontal="left" vertical="top" wrapText="1"/>
    </xf>
    <xf numFmtId="0" fontId="18" fillId="0" borderId="0" xfId="0" applyFont="1" applyAlignment="1">
      <alignment horizontal="left" vertical="top" wrapText="1"/>
    </xf>
    <xf numFmtId="0" fontId="19" fillId="0" borderId="0" xfId="5" applyFont="1" applyAlignment="1">
      <alignment horizontal="left" vertical="top" wrapText="1"/>
    </xf>
  </cellXfs>
  <cellStyles count="6">
    <cellStyle name="Normal" xfId="0" builtinId="0"/>
    <cellStyle name="Normal 2" xfId="2" xr:uid="{DF5076D2-91DA-42F7-8A0C-6DE2AD4938EB}"/>
    <cellStyle name="Normal 3 2" xfId="5" xr:uid="{C9091C29-1EF2-423B-A0E9-621E98052DD2}"/>
    <cellStyle name="Normal 5" xfId="4" xr:uid="{3B6A0AE6-E531-4865-876A-30D69B3F5A6D}"/>
    <cellStyle name="Normal_Sheet1" xfId="3" xr:uid="{6EEAB3AE-D9D2-4743-9BDE-E1758E1D823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6810-129F-44A1-B7AB-1420B446F199}">
  <dimension ref="A1:H65"/>
  <sheetViews>
    <sheetView showGridLines="0" tabSelected="1" workbookViewId="0">
      <selection activeCell="J23" sqref="J23"/>
    </sheetView>
  </sheetViews>
  <sheetFormatPr defaultRowHeight="15" x14ac:dyDescent="0.25"/>
  <cols>
    <col min="1" max="1" width="4.140625" customWidth="1"/>
    <col min="2" max="2" width="64.28515625" customWidth="1"/>
    <col min="3" max="7" width="9.7109375" customWidth="1"/>
  </cols>
  <sheetData>
    <row r="1" spans="1:8" x14ac:dyDescent="0.25">
      <c r="A1" s="4" t="s">
        <v>7</v>
      </c>
      <c r="B1" s="4"/>
      <c r="C1" s="4"/>
      <c r="D1" s="4"/>
      <c r="E1" s="4"/>
      <c r="F1" s="4"/>
      <c r="G1" s="4"/>
    </row>
    <row r="2" spans="1:8" ht="15.75" thickBot="1" x14ac:dyDescent="0.3">
      <c r="A2" s="5" t="s">
        <v>0</v>
      </c>
      <c r="B2" s="5"/>
      <c r="C2" s="5"/>
      <c r="D2" s="5"/>
      <c r="E2" s="5"/>
      <c r="F2" s="5"/>
      <c r="G2" s="5"/>
    </row>
    <row r="3" spans="1:8" x14ac:dyDescent="0.25">
      <c r="A3" s="6"/>
      <c r="B3" s="6"/>
      <c r="C3" s="7" t="s">
        <v>1</v>
      </c>
      <c r="D3" s="7" t="s">
        <v>2</v>
      </c>
      <c r="E3" s="7" t="s">
        <v>3</v>
      </c>
      <c r="F3" s="8" t="s">
        <v>8</v>
      </c>
      <c r="G3" s="8"/>
    </row>
    <row r="4" spans="1:8" x14ac:dyDescent="0.25">
      <c r="A4" s="9"/>
      <c r="B4" s="9"/>
      <c r="C4" s="10"/>
      <c r="D4" s="10"/>
      <c r="E4" s="10"/>
      <c r="F4" s="11" t="s">
        <v>9</v>
      </c>
      <c r="G4" s="11"/>
    </row>
    <row r="5" spans="1:8" x14ac:dyDescent="0.25">
      <c r="A5" s="12"/>
      <c r="B5" s="12"/>
      <c r="C5" s="13"/>
      <c r="D5" s="13"/>
      <c r="E5" s="13"/>
      <c r="F5" s="14" t="s">
        <v>4</v>
      </c>
      <c r="G5" s="14" t="s">
        <v>5</v>
      </c>
    </row>
    <row r="6" spans="1:8" x14ac:dyDescent="0.25">
      <c r="A6" s="15" t="s">
        <v>10</v>
      </c>
      <c r="B6" s="15"/>
      <c r="C6" s="2">
        <f>SUM(C7,C9,C11,C18,C36)</f>
        <v>1024.3800000000001</v>
      </c>
      <c r="D6" s="2">
        <f>SUM(D7,D9,D11,D18,D36)</f>
        <v>0</v>
      </c>
      <c r="E6" s="2">
        <f>SUM(E7,E9,E11,E18,E36)</f>
        <v>867.42</v>
      </c>
      <c r="F6" s="2">
        <f t="shared" ref="F6:F42" si="0">E6-C6</f>
        <v>-156.96000000000015</v>
      </c>
      <c r="G6" s="16">
        <f t="shared" ref="G6:G42" si="1">IF(C6=0,"N/A", F6/C6)</f>
        <v>-0.15322438938675115</v>
      </c>
    </row>
    <row r="7" spans="1:8" x14ac:dyDescent="0.25">
      <c r="A7" s="17" t="s">
        <v>11</v>
      </c>
      <c r="B7" s="17"/>
      <c r="C7" s="18">
        <f>SUM(C8)</f>
        <v>73.930000000000007</v>
      </c>
      <c r="D7" s="1">
        <f>SUM(D8)</f>
        <v>0</v>
      </c>
      <c r="E7" s="18">
        <f t="shared" ref="E7" si="2">SUM(E8)</f>
        <v>65</v>
      </c>
      <c r="F7" s="19">
        <f t="shared" si="0"/>
        <v>-8.9300000000000068</v>
      </c>
      <c r="G7" s="20">
        <f t="shared" si="1"/>
        <v>-0.12078993642634933</v>
      </c>
    </row>
    <row r="8" spans="1:8" x14ac:dyDescent="0.25">
      <c r="A8" s="21"/>
      <c r="B8" s="22" t="s">
        <v>12</v>
      </c>
      <c r="C8" s="23">
        <v>73.930000000000007</v>
      </c>
      <c r="D8" s="24">
        <v>0</v>
      </c>
      <c r="E8" s="23">
        <v>65</v>
      </c>
      <c r="F8" s="25">
        <f t="shared" si="0"/>
        <v>-8.9300000000000068</v>
      </c>
      <c r="G8" s="26">
        <f t="shared" si="1"/>
        <v>-0.12078993642634933</v>
      </c>
    </row>
    <row r="9" spans="1:8" x14ac:dyDescent="0.25">
      <c r="A9" s="17" t="s">
        <v>13</v>
      </c>
      <c r="B9" s="17"/>
      <c r="C9" s="18">
        <f>SUM(C10)</f>
        <v>11.57</v>
      </c>
      <c r="D9" s="27">
        <f t="shared" ref="D9:E9" si="3">SUM(D10)</f>
        <v>0</v>
      </c>
      <c r="E9" s="18">
        <f t="shared" si="3"/>
        <v>10.95</v>
      </c>
      <c r="F9" s="19">
        <f t="shared" si="0"/>
        <v>-0.62000000000000099</v>
      </c>
      <c r="G9" s="20">
        <f t="shared" si="1"/>
        <v>-5.3586862575626705E-2</v>
      </c>
    </row>
    <row r="10" spans="1:8" x14ac:dyDescent="0.25">
      <c r="A10" s="21"/>
      <c r="B10" s="22" t="s">
        <v>14</v>
      </c>
      <c r="C10" s="23">
        <v>11.57</v>
      </c>
      <c r="D10" s="23">
        <v>0</v>
      </c>
      <c r="E10" s="23">
        <v>10.95</v>
      </c>
      <c r="F10" s="25">
        <f t="shared" si="0"/>
        <v>-0.62000000000000099</v>
      </c>
      <c r="G10" s="26">
        <f t="shared" si="1"/>
        <v>-5.3586862575626705E-2</v>
      </c>
    </row>
    <row r="11" spans="1:8" x14ac:dyDescent="0.25">
      <c r="A11" s="17" t="s">
        <v>15</v>
      </c>
      <c r="B11" s="17"/>
      <c r="C11" s="18">
        <f>SUM(C12:C17)</f>
        <v>357.37</v>
      </c>
      <c r="D11" s="27">
        <f t="shared" ref="D11:E11" si="4">SUM(D12:D17)</f>
        <v>0</v>
      </c>
      <c r="E11" s="18">
        <f t="shared" si="4"/>
        <v>307.75</v>
      </c>
      <c r="F11" s="19">
        <f t="shared" si="0"/>
        <v>-49.620000000000005</v>
      </c>
      <c r="G11" s="20">
        <f t="shared" si="1"/>
        <v>-0.13884769286733639</v>
      </c>
    </row>
    <row r="12" spans="1:8" x14ac:dyDescent="0.25">
      <c r="A12" s="21"/>
      <c r="B12" s="28" t="s">
        <v>16</v>
      </c>
      <c r="C12" s="24">
        <v>85.32</v>
      </c>
      <c r="D12" s="24">
        <v>0</v>
      </c>
      <c r="E12" s="24">
        <v>80</v>
      </c>
      <c r="F12" s="29">
        <f t="shared" si="0"/>
        <v>-5.3199999999999932</v>
      </c>
      <c r="G12" s="30">
        <f t="shared" si="1"/>
        <v>-6.2353492733239493E-2</v>
      </c>
    </row>
    <row r="13" spans="1:8" x14ac:dyDescent="0.25">
      <c r="A13" s="21"/>
      <c r="B13" s="31" t="s">
        <v>17</v>
      </c>
      <c r="C13" s="24">
        <v>6.92</v>
      </c>
      <c r="D13" s="24">
        <v>0</v>
      </c>
      <c r="E13" s="24">
        <v>12.05</v>
      </c>
      <c r="F13" s="29">
        <f t="shared" si="0"/>
        <v>5.1300000000000008</v>
      </c>
      <c r="G13" s="30">
        <f t="shared" si="1"/>
        <v>0.74132947976878627</v>
      </c>
    </row>
    <row r="14" spans="1:8" x14ac:dyDescent="0.25">
      <c r="A14" s="21"/>
      <c r="B14" s="28" t="s">
        <v>18</v>
      </c>
      <c r="C14" s="24">
        <v>53</v>
      </c>
      <c r="D14" s="24">
        <v>0</v>
      </c>
      <c r="E14" s="24">
        <v>47</v>
      </c>
      <c r="F14" s="29">
        <f t="shared" si="0"/>
        <v>-6</v>
      </c>
      <c r="G14" s="30">
        <f t="shared" si="1"/>
        <v>-0.11320754716981132</v>
      </c>
    </row>
    <row r="15" spans="1:8" x14ac:dyDescent="0.25">
      <c r="A15" s="28"/>
      <c r="B15" s="28" t="s">
        <v>19</v>
      </c>
      <c r="C15" s="24">
        <v>152.44</v>
      </c>
      <c r="D15" s="24">
        <v>0</v>
      </c>
      <c r="E15" s="24">
        <v>103.7</v>
      </c>
      <c r="F15" s="29">
        <f t="shared" si="0"/>
        <v>-48.739999999999995</v>
      </c>
      <c r="G15" s="30">
        <f t="shared" si="1"/>
        <v>-0.31973235371293623</v>
      </c>
      <c r="H15" s="32"/>
    </row>
    <row r="16" spans="1:8" x14ac:dyDescent="0.25">
      <c r="A16" s="21"/>
      <c r="B16" s="28" t="s">
        <v>20</v>
      </c>
      <c r="C16" s="24">
        <v>44.01</v>
      </c>
      <c r="D16" s="24">
        <v>0</v>
      </c>
      <c r="E16" s="24">
        <v>43</v>
      </c>
      <c r="F16" s="29">
        <f t="shared" si="0"/>
        <v>-1.009999999999998</v>
      </c>
      <c r="G16" s="30">
        <f t="shared" si="1"/>
        <v>-2.2949329697795912E-2</v>
      </c>
    </row>
    <row r="17" spans="1:8" ht="27.75" x14ac:dyDescent="0.25">
      <c r="A17" s="33"/>
      <c r="B17" s="34" t="s">
        <v>21</v>
      </c>
      <c r="C17" s="35">
        <v>15.68</v>
      </c>
      <c r="D17" s="35">
        <v>0</v>
      </c>
      <c r="E17" s="35">
        <v>22</v>
      </c>
      <c r="F17" s="36">
        <f t="shared" si="0"/>
        <v>6.32</v>
      </c>
      <c r="G17" s="37">
        <f t="shared" si="1"/>
        <v>0.40306122448979592</v>
      </c>
    </row>
    <row r="18" spans="1:8" x14ac:dyDescent="0.25">
      <c r="A18" s="17" t="s">
        <v>22</v>
      </c>
      <c r="B18" s="17"/>
      <c r="C18" s="18">
        <f>SUM(C19:C25,C28,C31:C32)</f>
        <v>363.56</v>
      </c>
      <c r="D18" s="27">
        <f>SUM(D19:D25,D28,D31:D32)</f>
        <v>0</v>
      </c>
      <c r="E18" s="18">
        <f>SUM(E19:E25,E28,E31:E32)</f>
        <v>286.58</v>
      </c>
      <c r="F18" s="19">
        <f t="shared" si="0"/>
        <v>-76.980000000000018</v>
      </c>
      <c r="G18" s="20">
        <f t="shared" si="1"/>
        <v>-0.21173946528771045</v>
      </c>
    </row>
    <row r="19" spans="1:8" x14ac:dyDescent="0.25">
      <c r="A19" s="21"/>
      <c r="B19" s="28" t="s">
        <v>23</v>
      </c>
      <c r="C19" s="24">
        <v>19.22</v>
      </c>
      <c r="D19" s="24">
        <v>0</v>
      </c>
      <c r="E19" s="24">
        <v>3</v>
      </c>
      <c r="F19" s="29">
        <f t="shared" si="0"/>
        <v>-16.22</v>
      </c>
      <c r="G19" s="30">
        <f t="shared" si="1"/>
        <v>-0.84391259105098859</v>
      </c>
    </row>
    <row r="20" spans="1:8" x14ac:dyDescent="0.25">
      <c r="A20" s="21"/>
      <c r="B20" s="38" t="s">
        <v>24</v>
      </c>
      <c r="C20" s="24">
        <v>5</v>
      </c>
      <c r="D20" s="24">
        <v>0</v>
      </c>
      <c r="E20" s="24">
        <v>0</v>
      </c>
      <c r="F20" s="29">
        <f t="shared" si="0"/>
        <v>-5</v>
      </c>
      <c r="G20" s="30">
        <f t="shared" si="1"/>
        <v>-1</v>
      </c>
    </row>
    <row r="21" spans="1:8" x14ac:dyDescent="0.25">
      <c r="A21" s="21"/>
      <c r="B21" s="28" t="s">
        <v>25</v>
      </c>
      <c r="C21" s="24">
        <v>10.26</v>
      </c>
      <c r="D21" s="24">
        <v>0</v>
      </c>
      <c r="E21" s="24">
        <v>7.3</v>
      </c>
      <c r="F21" s="29">
        <f t="shared" si="0"/>
        <v>-2.96</v>
      </c>
      <c r="G21" s="30">
        <f t="shared" si="1"/>
        <v>-0.28849902534113059</v>
      </c>
    </row>
    <row r="22" spans="1:8" x14ac:dyDescent="0.25">
      <c r="A22" s="21"/>
      <c r="B22" s="28" t="s">
        <v>26</v>
      </c>
      <c r="C22" s="24">
        <v>16</v>
      </c>
      <c r="D22" s="24">
        <v>0</v>
      </c>
      <c r="E22" s="24">
        <v>20</v>
      </c>
      <c r="F22" s="29">
        <f t="shared" si="0"/>
        <v>4</v>
      </c>
      <c r="G22" s="30">
        <f t="shared" si="1"/>
        <v>0.25</v>
      </c>
    </row>
    <row r="23" spans="1:8" x14ac:dyDescent="0.25">
      <c r="A23" s="21"/>
      <c r="B23" s="28" t="s">
        <v>27</v>
      </c>
      <c r="C23" s="24">
        <v>66.72</v>
      </c>
      <c r="D23" s="24">
        <v>0</v>
      </c>
      <c r="E23" s="24">
        <v>45</v>
      </c>
      <c r="F23" s="29">
        <f t="shared" si="0"/>
        <v>-21.72</v>
      </c>
      <c r="G23" s="30">
        <f t="shared" si="1"/>
        <v>-0.32553956834532372</v>
      </c>
      <c r="H23" s="18"/>
    </row>
    <row r="24" spans="1:8" x14ac:dyDescent="0.25">
      <c r="A24" s="21"/>
      <c r="B24" s="28" t="s">
        <v>28</v>
      </c>
      <c r="C24" s="24">
        <v>40.619999999999997</v>
      </c>
      <c r="D24" s="24">
        <v>0</v>
      </c>
      <c r="E24" s="24">
        <v>37.74</v>
      </c>
      <c r="F24" s="29">
        <f t="shared" si="0"/>
        <v>-2.8799999999999955</v>
      </c>
      <c r="G24" s="30">
        <f t="shared" si="1"/>
        <v>-7.0901033973412006E-2</v>
      </c>
    </row>
    <row r="25" spans="1:8" x14ac:dyDescent="0.25">
      <c r="A25" s="28"/>
      <c r="B25" s="28" t="s">
        <v>29</v>
      </c>
      <c r="C25" s="24">
        <f>SUM(C26:C27)</f>
        <v>95.039999999999992</v>
      </c>
      <c r="D25" s="24">
        <f>SUM(D26:D27)</f>
        <v>0</v>
      </c>
      <c r="E25" s="24">
        <f>SUM(E26:E27)</f>
        <v>88.13</v>
      </c>
      <c r="F25" s="29">
        <f t="shared" si="0"/>
        <v>-6.9099999999999966</v>
      </c>
      <c r="G25" s="30">
        <f t="shared" si="1"/>
        <v>-7.2706228956228927E-2</v>
      </c>
    </row>
    <row r="26" spans="1:8" s="44" customFormat="1" ht="13.5" x14ac:dyDescent="0.2">
      <c r="A26" s="39"/>
      <c r="B26" s="40" t="s">
        <v>30</v>
      </c>
      <c r="C26" s="41">
        <v>49.83</v>
      </c>
      <c r="D26" s="41">
        <v>0</v>
      </c>
      <c r="E26" s="41">
        <v>39.450000000000003</v>
      </c>
      <c r="F26" s="42">
        <f t="shared" si="0"/>
        <v>-10.379999999999995</v>
      </c>
      <c r="G26" s="43">
        <f t="shared" si="1"/>
        <v>-0.2083082480433473</v>
      </c>
    </row>
    <row r="27" spans="1:8" s="44" customFormat="1" ht="12" x14ac:dyDescent="0.2">
      <c r="A27" s="39"/>
      <c r="B27" s="40" t="s">
        <v>31</v>
      </c>
      <c r="C27" s="41">
        <v>45.21</v>
      </c>
      <c r="D27" s="41">
        <v>0</v>
      </c>
      <c r="E27" s="41">
        <v>48.68</v>
      </c>
      <c r="F27" s="42">
        <f t="shared" si="0"/>
        <v>3.4699999999999989</v>
      </c>
      <c r="G27" s="43">
        <f t="shared" si="1"/>
        <v>7.6752930767529287E-2</v>
      </c>
    </row>
    <row r="28" spans="1:8" x14ac:dyDescent="0.25">
      <c r="A28" s="21"/>
      <c r="B28" s="28" t="s">
        <v>32</v>
      </c>
      <c r="C28" s="24">
        <f>SUM(C29:C30)</f>
        <v>18.39</v>
      </c>
      <c r="D28" s="24">
        <f>SUM(D29:D30)</f>
        <v>0</v>
      </c>
      <c r="E28" s="24">
        <f>SUM(E29:E30)</f>
        <v>21.79</v>
      </c>
      <c r="F28" s="29">
        <f t="shared" si="0"/>
        <v>3.3999999999999986</v>
      </c>
      <c r="G28" s="45">
        <f t="shared" si="1"/>
        <v>0.1848830886351277</v>
      </c>
    </row>
    <row r="29" spans="1:8" s="44" customFormat="1" ht="13.5" x14ac:dyDescent="0.2">
      <c r="A29" s="39"/>
      <c r="B29" s="40" t="s">
        <v>33</v>
      </c>
      <c r="C29" s="41">
        <v>7.89</v>
      </c>
      <c r="D29" s="41">
        <v>0</v>
      </c>
      <c r="E29" s="41">
        <v>4.25</v>
      </c>
      <c r="F29" s="42">
        <f t="shared" si="0"/>
        <v>-3.6399999999999997</v>
      </c>
      <c r="G29" s="43">
        <f t="shared" si="1"/>
        <v>-0.46134347275031684</v>
      </c>
    </row>
    <row r="30" spans="1:8" s="51" customFormat="1" ht="13.5" x14ac:dyDescent="0.25">
      <c r="A30" s="46"/>
      <c r="B30" s="47" t="s">
        <v>34</v>
      </c>
      <c r="C30" s="48">
        <v>10.5</v>
      </c>
      <c r="D30" s="48">
        <v>0</v>
      </c>
      <c r="E30" s="48">
        <v>17.54</v>
      </c>
      <c r="F30" s="49">
        <f t="shared" si="0"/>
        <v>7.0399999999999991</v>
      </c>
      <c r="G30" s="50">
        <f t="shared" si="1"/>
        <v>0.67047619047619045</v>
      </c>
    </row>
    <row r="31" spans="1:8" x14ac:dyDescent="0.25">
      <c r="A31" s="21"/>
      <c r="B31" s="28" t="s">
        <v>35</v>
      </c>
      <c r="C31" s="24">
        <v>28.5</v>
      </c>
      <c r="D31" s="24">
        <v>0</v>
      </c>
      <c r="E31" s="24">
        <v>15.5</v>
      </c>
      <c r="F31" s="29">
        <f t="shared" si="0"/>
        <v>-13</v>
      </c>
      <c r="G31" s="45">
        <f t="shared" si="1"/>
        <v>-0.45614035087719296</v>
      </c>
    </row>
    <row r="32" spans="1:8" ht="15" customHeight="1" x14ac:dyDescent="0.25">
      <c r="A32" s="21"/>
      <c r="B32" s="38" t="s">
        <v>36</v>
      </c>
      <c r="C32" s="24">
        <f>SUM(C33:C35)</f>
        <v>63.81</v>
      </c>
      <c r="D32" s="24">
        <f t="shared" ref="D32:E32" si="5">SUM(D33:D35)</f>
        <v>0</v>
      </c>
      <c r="E32" s="24">
        <f t="shared" si="5"/>
        <v>48.120000000000005</v>
      </c>
      <c r="F32" s="29">
        <f t="shared" si="0"/>
        <v>-15.689999999999998</v>
      </c>
      <c r="G32" s="45">
        <f t="shared" si="1"/>
        <v>-0.24588622472966615</v>
      </c>
    </row>
    <row r="33" spans="1:7" s="57" customFormat="1" ht="24.95" customHeight="1" x14ac:dyDescent="0.25">
      <c r="A33" s="52"/>
      <c r="B33" s="53" t="s">
        <v>37</v>
      </c>
      <c r="C33" s="54">
        <v>29.16</v>
      </c>
      <c r="D33" s="54">
        <v>0</v>
      </c>
      <c r="E33" s="54">
        <v>22.23</v>
      </c>
      <c r="F33" s="55">
        <f t="shared" si="0"/>
        <v>-6.93</v>
      </c>
      <c r="G33" s="56">
        <f t="shared" si="1"/>
        <v>-0.23765432098765432</v>
      </c>
    </row>
    <row r="34" spans="1:7" s="57" customFormat="1" ht="14.1" customHeight="1" x14ac:dyDescent="0.25">
      <c r="A34" s="52"/>
      <c r="B34" s="53" t="s">
        <v>38</v>
      </c>
      <c r="C34" s="54">
        <v>34.65</v>
      </c>
      <c r="D34" s="54">
        <v>0</v>
      </c>
      <c r="E34" s="54">
        <v>20.89</v>
      </c>
      <c r="F34" s="55">
        <f t="shared" si="0"/>
        <v>-13.759999999999998</v>
      </c>
      <c r="G34" s="56">
        <f t="shared" si="1"/>
        <v>-0.39711399711399709</v>
      </c>
    </row>
    <row r="35" spans="1:7" s="57" customFormat="1" ht="15" customHeight="1" x14ac:dyDescent="0.25">
      <c r="A35" s="58"/>
      <c r="B35" s="59" t="s">
        <v>39</v>
      </c>
      <c r="C35" s="60">
        <v>0</v>
      </c>
      <c r="D35" s="60">
        <v>0</v>
      </c>
      <c r="E35" s="60">
        <v>5</v>
      </c>
      <c r="F35" s="61">
        <f t="shared" si="0"/>
        <v>5</v>
      </c>
      <c r="G35" s="62" t="str">
        <f t="shared" si="1"/>
        <v>N/A</v>
      </c>
    </row>
    <row r="36" spans="1:7" x14ac:dyDescent="0.25">
      <c r="A36" s="63" t="s">
        <v>40</v>
      </c>
      <c r="B36" s="63"/>
      <c r="C36" s="18">
        <f>SUM(C37:C38)</f>
        <v>217.95</v>
      </c>
      <c r="D36" s="64">
        <f t="shared" ref="D36:E36" si="6">SUM(D37:D38)</f>
        <v>0</v>
      </c>
      <c r="E36" s="18">
        <f t="shared" si="6"/>
        <v>197.14</v>
      </c>
      <c r="F36" s="19">
        <f t="shared" si="0"/>
        <v>-20.810000000000002</v>
      </c>
      <c r="G36" s="20">
        <f t="shared" si="1"/>
        <v>-9.5480614819912837E-2</v>
      </c>
    </row>
    <row r="37" spans="1:7" x14ac:dyDescent="0.25">
      <c r="A37" s="21"/>
      <c r="B37" s="28" t="s">
        <v>41</v>
      </c>
      <c r="C37" s="24">
        <v>210.94</v>
      </c>
      <c r="D37" s="24">
        <v>0</v>
      </c>
      <c r="E37" s="24">
        <v>190.14</v>
      </c>
      <c r="F37" s="29">
        <f t="shared" si="0"/>
        <v>-20.800000000000011</v>
      </c>
      <c r="G37" s="30">
        <f t="shared" si="1"/>
        <v>-9.8606238740874236E-2</v>
      </c>
    </row>
    <row r="38" spans="1:7" ht="15.75" thickBot="1" x14ac:dyDescent="0.3">
      <c r="A38" s="65"/>
      <c r="B38" s="66" t="s">
        <v>42</v>
      </c>
      <c r="C38" s="67">
        <v>7.01</v>
      </c>
      <c r="D38" s="67">
        <v>0</v>
      </c>
      <c r="E38" s="67">
        <v>7</v>
      </c>
      <c r="F38" s="68">
        <f t="shared" si="0"/>
        <v>-9.9999999999997868E-3</v>
      </c>
      <c r="G38" s="68">
        <f t="shared" si="1"/>
        <v>-1.4265335235377728E-3</v>
      </c>
    </row>
    <row r="39" spans="1:7" x14ac:dyDescent="0.25">
      <c r="A39" s="15" t="s">
        <v>43</v>
      </c>
      <c r="B39" s="15"/>
      <c r="C39" s="69">
        <f>SUM(C40:C41)</f>
        <v>286.95</v>
      </c>
      <c r="D39" s="69">
        <f>SUM(D40:D41)</f>
        <v>0</v>
      </c>
      <c r="E39" s="69">
        <f>SUM(E40:E41)</f>
        <v>228.75</v>
      </c>
      <c r="F39" s="70">
        <f t="shared" si="0"/>
        <v>-58.199999999999989</v>
      </c>
      <c r="G39" s="71">
        <f t="shared" si="1"/>
        <v>-0.20282279142707785</v>
      </c>
    </row>
    <row r="40" spans="1:7" x14ac:dyDescent="0.25">
      <c r="A40" s="72" t="s">
        <v>44</v>
      </c>
      <c r="B40" s="72"/>
      <c r="C40" s="1">
        <v>2</v>
      </c>
      <c r="D40" s="1">
        <v>0</v>
      </c>
      <c r="E40" s="1">
        <v>0</v>
      </c>
      <c r="F40" s="73">
        <f t="shared" si="0"/>
        <v>-2</v>
      </c>
      <c r="G40" s="74">
        <f t="shared" si="1"/>
        <v>-1</v>
      </c>
    </row>
    <row r="41" spans="1:7" ht="15.75" thickBot="1" x14ac:dyDescent="0.3">
      <c r="A41" s="75" t="s">
        <v>45</v>
      </c>
      <c r="B41" s="76"/>
      <c r="C41" s="3">
        <v>284.95</v>
      </c>
      <c r="D41" s="3">
        <v>0</v>
      </c>
      <c r="E41" s="3">
        <v>228.75</v>
      </c>
      <c r="F41" s="77">
        <f t="shared" si="0"/>
        <v>-56.199999999999989</v>
      </c>
      <c r="G41" s="78">
        <f t="shared" si="1"/>
        <v>-0.19722758378662919</v>
      </c>
    </row>
    <row r="42" spans="1:7" ht="15.75" thickBot="1" x14ac:dyDescent="0.3">
      <c r="A42" s="79" t="s">
        <v>6</v>
      </c>
      <c r="B42" s="79"/>
      <c r="C42" s="80">
        <f>SUM(C6,C40,C41)</f>
        <v>1311.3300000000002</v>
      </c>
      <c r="D42" s="80">
        <f>SUM(D6,D40,D41)</f>
        <v>0</v>
      </c>
      <c r="E42" s="80">
        <f>SUM(E6,E40,E41)</f>
        <v>1096.17</v>
      </c>
      <c r="F42" s="81">
        <f t="shared" si="0"/>
        <v>-215.16000000000008</v>
      </c>
      <c r="G42" s="82">
        <f t="shared" si="1"/>
        <v>-0.16407769211411319</v>
      </c>
    </row>
    <row r="43" spans="1:7" x14ac:dyDescent="0.25">
      <c r="A43" s="83" t="s">
        <v>46</v>
      </c>
      <c r="B43" s="83"/>
      <c r="C43" s="83"/>
      <c r="D43" s="83"/>
      <c r="E43" s="83"/>
      <c r="F43" s="83"/>
      <c r="G43" s="83"/>
    </row>
    <row r="44" spans="1:7" ht="15" customHeight="1" x14ac:dyDescent="0.25">
      <c r="A44" s="84" t="s">
        <v>47</v>
      </c>
      <c r="B44" s="84"/>
      <c r="C44" s="84"/>
      <c r="D44" s="84"/>
      <c r="E44" s="84"/>
      <c r="F44" s="84"/>
      <c r="G44" s="84"/>
    </row>
    <row r="45" spans="1:7" ht="15" customHeight="1" x14ac:dyDescent="0.25">
      <c r="A45" s="85" t="s">
        <v>48</v>
      </c>
      <c r="B45" s="85"/>
      <c r="C45" s="85"/>
      <c r="D45" s="85"/>
      <c r="E45" s="85"/>
      <c r="F45" s="85"/>
      <c r="G45" s="85"/>
    </row>
    <row r="46" spans="1:7" ht="38.1" customHeight="1" x14ac:dyDescent="0.25">
      <c r="A46" s="86" t="s">
        <v>49</v>
      </c>
      <c r="B46" s="86"/>
      <c r="C46" s="86"/>
      <c r="D46" s="86"/>
      <c r="E46" s="86"/>
      <c r="F46" s="86"/>
      <c r="G46" s="86"/>
    </row>
    <row r="47" spans="1:7" ht="27" customHeight="1" x14ac:dyDescent="0.25">
      <c r="A47" s="86" t="s">
        <v>50</v>
      </c>
      <c r="B47" s="86"/>
      <c r="C47" s="86"/>
      <c r="D47" s="86"/>
      <c r="E47" s="86"/>
      <c r="F47" s="86"/>
      <c r="G47" s="86"/>
    </row>
    <row r="48" spans="1:7" ht="15" customHeight="1" x14ac:dyDescent="0.25">
      <c r="A48" s="86" t="s">
        <v>51</v>
      </c>
      <c r="B48" s="86"/>
      <c r="C48" s="86"/>
      <c r="D48" s="86"/>
      <c r="E48" s="86"/>
      <c r="F48" s="86"/>
      <c r="G48" s="86"/>
    </row>
    <row r="49" spans="1:7" ht="15" customHeight="1" x14ac:dyDescent="0.25">
      <c r="A49" s="86" t="s">
        <v>52</v>
      </c>
      <c r="B49" s="86"/>
      <c r="C49" s="86"/>
      <c r="D49" s="86"/>
      <c r="E49" s="86"/>
      <c r="F49" s="86"/>
      <c r="G49" s="86"/>
    </row>
    <row r="50" spans="1:7" ht="38.1" customHeight="1" x14ac:dyDescent="0.25">
      <c r="A50" s="86" t="s">
        <v>53</v>
      </c>
      <c r="B50" s="86"/>
      <c r="C50" s="86"/>
      <c r="D50" s="86"/>
      <c r="E50" s="86"/>
      <c r="F50" s="86"/>
      <c r="G50" s="86"/>
    </row>
    <row r="51" spans="1:7" ht="27" customHeight="1" x14ac:dyDescent="0.25">
      <c r="A51" s="87" t="s">
        <v>54</v>
      </c>
      <c r="B51" s="87"/>
      <c r="C51" s="87"/>
      <c r="D51" s="87"/>
      <c r="E51" s="87"/>
      <c r="F51" s="87"/>
      <c r="G51" s="87"/>
    </row>
    <row r="52" spans="1:7" ht="15" customHeight="1" x14ac:dyDescent="0.25">
      <c r="A52" s="86" t="s">
        <v>55</v>
      </c>
      <c r="B52" s="86"/>
      <c r="C52" s="86"/>
      <c r="D52" s="86"/>
      <c r="E52" s="86"/>
      <c r="F52" s="86"/>
      <c r="G52" s="86"/>
    </row>
    <row r="53" spans="1:7" ht="15" customHeight="1" x14ac:dyDescent="0.25">
      <c r="A53" s="86" t="s">
        <v>56</v>
      </c>
      <c r="B53" s="86"/>
      <c r="C53" s="86"/>
      <c r="D53" s="86"/>
      <c r="E53" s="86"/>
      <c r="F53" s="86"/>
      <c r="G53" s="86"/>
    </row>
    <row r="54" spans="1:7" ht="27" customHeight="1" x14ac:dyDescent="0.25">
      <c r="A54" s="87" t="s">
        <v>57</v>
      </c>
      <c r="B54" s="87"/>
      <c r="C54" s="87"/>
      <c r="D54" s="87"/>
      <c r="E54" s="87"/>
      <c r="F54" s="87"/>
      <c r="G54" s="87"/>
    </row>
    <row r="55" spans="1:7" ht="38.1" customHeight="1" x14ac:dyDescent="0.25">
      <c r="A55" s="87" t="s">
        <v>58</v>
      </c>
      <c r="B55" s="87"/>
      <c r="C55" s="87"/>
      <c r="D55" s="87"/>
      <c r="E55" s="87"/>
      <c r="F55" s="87"/>
      <c r="G55" s="87"/>
    </row>
    <row r="56" spans="1:7" ht="15" customHeight="1" x14ac:dyDescent="0.25">
      <c r="A56" s="87" t="s">
        <v>59</v>
      </c>
      <c r="B56" s="87"/>
      <c r="C56" s="87"/>
      <c r="D56" s="87"/>
      <c r="E56" s="87"/>
      <c r="F56" s="87"/>
      <c r="G56" s="87"/>
    </row>
    <row r="57" spans="1:7" ht="27" customHeight="1" x14ac:dyDescent="0.25">
      <c r="A57" s="87" t="s">
        <v>60</v>
      </c>
      <c r="B57" s="87"/>
      <c r="C57" s="87"/>
      <c r="D57" s="87"/>
      <c r="E57" s="87"/>
      <c r="F57" s="87"/>
      <c r="G57" s="87"/>
    </row>
    <row r="58" spans="1:7" ht="27" customHeight="1" x14ac:dyDescent="0.25">
      <c r="A58" s="87" t="s">
        <v>61</v>
      </c>
      <c r="B58" s="87"/>
      <c r="C58" s="87"/>
      <c r="D58" s="87"/>
      <c r="E58" s="87"/>
      <c r="F58" s="87"/>
      <c r="G58" s="87"/>
    </row>
    <row r="59" spans="1:7" ht="38.1" customHeight="1" x14ac:dyDescent="0.25">
      <c r="A59" s="88" t="s">
        <v>62</v>
      </c>
      <c r="B59" s="89"/>
      <c r="C59" s="89"/>
      <c r="D59" s="89"/>
      <c r="E59" s="89"/>
      <c r="F59" s="89"/>
      <c r="G59" s="89"/>
    </row>
    <row r="60" spans="1:7" ht="38.1" customHeight="1" x14ac:dyDescent="0.25">
      <c r="A60" s="86" t="s">
        <v>63</v>
      </c>
      <c r="B60" s="89"/>
      <c r="C60" s="89"/>
      <c r="D60" s="89"/>
      <c r="E60" s="89"/>
      <c r="F60" s="89"/>
      <c r="G60" s="89"/>
    </row>
    <row r="61" spans="1:7" ht="27" customHeight="1" x14ac:dyDescent="0.25">
      <c r="A61" s="86" t="s">
        <v>64</v>
      </c>
      <c r="B61" s="89"/>
      <c r="C61" s="89"/>
      <c r="D61" s="89"/>
      <c r="E61" s="89"/>
      <c r="F61" s="89"/>
      <c r="G61" s="89"/>
    </row>
    <row r="62" spans="1:7" ht="15" customHeight="1" x14ac:dyDescent="0.25">
      <c r="A62" s="86" t="s">
        <v>65</v>
      </c>
      <c r="B62" s="89"/>
      <c r="C62" s="89"/>
      <c r="D62" s="89"/>
      <c r="E62" s="89"/>
      <c r="F62" s="89"/>
      <c r="G62" s="89"/>
    </row>
    <row r="63" spans="1:7" ht="15" customHeight="1" x14ac:dyDescent="0.25">
      <c r="A63" s="86" t="s">
        <v>66</v>
      </c>
      <c r="B63" s="89"/>
      <c r="C63" s="89"/>
      <c r="D63" s="89"/>
      <c r="E63" s="89"/>
      <c r="F63" s="89"/>
      <c r="G63" s="89"/>
    </row>
    <row r="64" spans="1:7" ht="27" customHeight="1" x14ac:dyDescent="0.25">
      <c r="A64" s="87" t="s">
        <v>67</v>
      </c>
      <c r="B64" s="87"/>
      <c r="C64" s="87"/>
      <c r="D64" s="87"/>
      <c r="E64" s="87"/>
      <c r="F64" s="87"/>
      <c r="G64" s="87"/>
    </row>
    <row r="65" spans="1:7" x14ac:dyDescent="0.25">
      <c r="A65" s="90"/>
      <c r="B65" s="90"/>
      <c r="C65" s="90"/>
      <c r="D65" s="90"/>
      <c r="E65" s="90"/>
      <c r="F65" s="90"/>
      <c r="G65" s="90"/>
    </row>
  </sheetData>
  <mergeCells count="39">
    <mergeCell ref="A60:G60"/>
    <mergeCell ref="A61:G61"/>
    <mergeCell ref="A62:G62"/>
    <mergeCell ref="A63:G63"/>
    <mergeCell ref="A64:G64"/>
    <mergeCell ref="A65:G65"/>
    <mergeCell ref="A54:G54"/>
    <mergeCell ref="A55:G55"/>
    <mergeCell ref="A56:G56"/>
    <mergeCell ref="A57:G57"/>
    <mergeCell ref="A58:G58"/>
    <mergeCell ref="A59:G59"/>
    <mergeCell ref="A48:G48"/>
    <mergeCell ref="A49:G49"/>
    <mergeCell ref="A50:G50"/>
    <mergeCell ref="A51:G51"/>
    <mergeCell ref="A52:G52"/>
    <mergeCell ref="A53:G53"/>
    <mergeCell ref="A39:B39"/>
    <mergeCell ref="A41:B41"/>
    <mergeCell ref="A43:G43"/>
    <mergeCell ref="A45:G45"/>
    <mergeCell ref="A46:G46"/>
    <mergeCell ref="A47:G47"/>
    <mergeCell ref="A6:B6"/>
    <mergeCell ref="A7:B7"/>
    <mergeCell ref="A9:B9"/>
    <mergeCell ref="A11:B11"/>
    <mergeCell ref="A18:B18"/>
    <mergeCell ref="A36:B36"/>
    <mergeCell ref="A1:G1"/>
    <mergeCell ref="A2:G2"/>
    <mergeCell ref="A3:B3"/>
    <mergeCell ref="C3:C5"/>
    <mergeCell ref="D3:D5"/>
    <mergeCell ref="E3:E5"/>
    <mergeCell ref="F3:G3"/>
    <mergeCell ref="F4:G4"/>
    <mergeCell ref="A5:B5"/>
  </mergeCells>
  <pageMargins left="0.7" right="0.7" top="0.75" bottom="0.75" header="0.3" footer="0.3"/>
  <ignoredErrors>
    <ignoredError sqref="C28:E2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Facilities Detail</vt:lpstr>
    </vt:vector>
  </TitlesOfParts>
  <Company>National Science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Thomas J</dc:creator>
  <cp:lastModifiedBy>Jones, Thomas J</cp:lastModifiedBy>
  <dcterms:created xsi:type="dcterms:W3CDTF">2020-02-06T20:13:42Z</dcterms:created>
  <dcterms:modified xsi:type="dcterms:W3CDTF">2020-02-06T20:19:37Z</dcterms:modified>
</cp:coreProperties>
</file>