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60" yWindow="60" windowWidth="8350" windowHeight="9520"/>
  </bookViews>
  <sheets>
    <sheet name="EHR Div + Prgm" sheetId="1" r:id="rId1"/>
  </sheets>
  <definedNames>
    <definedName name="_xlnm.Print_Area" localSheetId="0">'EHR Div + Prgm'!$A$1:$H$53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8" i="1"/>
  <c r="F48" i="1" s="1"/>
  <c r="F46" i="1"/>
  <c r="G46" i="1" s="1"/>
  <c r="H46" i="1" s="1"/>
  <c r="H45" i="1"/>
  <c r="G45" i="1"/>
  <c r="F45" i="1"/>
  <c r="H44" i="1"/>
  <c r="G44" i="1"/>
  <c r="F44" i="1"/>
  <c r="F43" i="1"/>
  <c r="G43" i="1" s="1"/>
  <c r="E43" i="1"/>
  <c r="D43" i="1"/>
  <c r="C43" i="1"/>
  <c r="B43" i="1"/>
  <c r="B39" i="1" s="1"/>
  <c r="F42" i="1"/>
  <c r="G42" i="1" s="1"/>
  <c r="H42" i="1" s="1"/>
  <c r="H41" i="1"/>
  <c r="G41" i="1"/>
  <c r="F41" i="1"/>
  <c r="E40" i="1"/>
  <c r="D40" i="1"/>
  <c r="C40" i="1"/>
  <c r="B40" i="1"/>
  <c r="E39" i="1"/>
  <c r="C39" i="1"/>
  <c r="F38" i="1"/>
  <c r="G38" i="1" s="1"/>
  <c r="H38" i="1" s="1"/>
  <c r="H37" i="1"/>
  <c r="G37" i="1"/>
  <c r="F37" i="1"/>
  <c r="E36" i="1"/>
  <c r="D36" i="1"/>
  <c r="F36" i="1" s="1"/>
  <c r="C36" i="1"/>
  <c r="B36" i="1"/>
  <c r="G35" i="1"/>
  <c r="H35" i="1" s="1"/>
  <c r="F35" i="1"/>
  <c r="F34" i="1"/>
  <c r="G34" i="1" s="1"/>
  <c r="H34" i="1" s="1"/>
  <c r="H33" i="1"/>
  <c r="G33" i="1"/>
  <c r="F33" i="1"/>
  <c r="E32" i="1"/>
  <c r="D32" i="1"/>
  <c r="C32" i="1"/>
  <c r="B32" i="1"/>
  <c r="G31" i="1"/>
  <c r="H31" i="1" s="1"/>
  <c r="F31" i="1"/>
  <c r="F30" i="1"/>
  <c r="G30" i="1" s="1"/>
  <c r="H30" i="1" s="1"/>
  <c r="H29" i="1"/>
  <c r="G29" i="1"/>
  <c r="F29" i="1"/>
  <c r="H28" i="1"/>
  <c r="G28" i="1"/>
  <c r="F28" i="1"/>
  <c r="F27" i="1"/>
  <c r="G27" i="1" s="1"/>
  <c r="E27" i="1"/>
  <c r="D27" i="1"/>
  <c r="C27" i="1"/>
  <c r="B27" i="1"/>
  <c r="B26" i="1" s="1"/>
  <c r="E26" i="1"/>
  <c r="H25" i="1"/>
  <c r="G25" i="1"/>
  <c r="F25" i="1"/>
  <c r="H24" i="1"/>
  <c r="G24" i="1"/>
  <c r="F24" i="1"/>
  <c r="H23" i="1"/>
  <c r="F23" i="1"/>
  <c r="G23" i="1" s="1"/>
  <c r="F22" i="1"/>
  <c r="G22" i="1" s="1"/>
  <c r="H22" i="1" s="1"/>
  <c r="H21" i="1"/>
  <c r="G21" i="1"/>
  <c r="F21" i="1"/>
  <c r="G20" i="1"/>
  <c r="H20" i="1" s="1"/>
  <c r="F20" i="1"/>
  <c r="F19" i="1"/>
  <c r="E19" i="1"/>
  <c r="D19" i="1"/>
  <c r="C19" i="1"/>
  <c r="B19" i="1"/>
  <c r="B16" i="1" s="1"/>
  <c r="F18" i="1"/>
  <c r="G18" i="1" s="1"/>
  <c r="H18" i="1" s="1"/>
  <c r="E17" i="1"/>
  <c r="E16" i="1" s="1"/>
  <c r="D17" i="1"/>
  <c r="C17" i="1"/>
  <c r="B17" i="1"/>
  <c r="D16" i="1"/>
  <c r="F16" i="1" s="1"/>
  <c r="G15" i="1"/>
  <c r="H15" i="1" s="1"/>
  <c r="F15" i="1"/>
  <c r="H14" i="1"/>
  <c r="F14" i="1"/>
  <c r="G14" i="1" s="1"/>
  <c r="E13" i="1"/>
  <c r="E50" i="1" s="1"/>
  <c r="D13" i="1"/>
  <c r="C13" i="1"/>
  <c r="B13" i="1"/>
  <c r="G12" i="1"/>
  <c r="H12" i="1" s="1"/>
  <c r="F12" i="1"/>
  <c r="G11" i="1"/>
  <c r="H11" i="1" s="1"/>
  <c r="F11" i="1"/>
  <c r="F10" i="1"/>
  <c r="G10" i="1" s="1"/>
  <c r="H10" i="1" s="1"/>
  <c r="E10" i="1"/>
  <c r="D10" i="1"/>
  <c r="C10" i="1"/>
  <c r="B10" i="1"/>
  <c r="B49" i="1" s="1"/>
  <c r="H9" i="1"/>
  <c r="G9" i="1"/>
  <c r="F9" i="1"/>
  <c r="E8" i="1"/>
  <c r="E48" i="1" s="1"/>
  <c r="D8" i="1"/>
  <c r="C8" i="1"/>
  <c r="C48" i="1" s="1"/>
  <c r="B8" i="1"/>
  <c r="C7" i="1"/>
  <c r="H40" i="1" l="1"/>
  <c r="G48" i="1"/>
  <c r="H48" i="1" s="1"/>
  <c r="F8" i="1"/>
  <c r="G8" i="1" s="1"/>
  <c r="H8" i="1" s="1"/>
  <c r="D7" i="1"/>
  <c r="C49" i="1"/>
  <c r="F17" i="1"/>
  <c r="G17" i="1" s="1"/>
  <c r="H17" i="1" s="1"/>
  <c r="G36" i="1"/>
  <c r="H36" i="1" s="1"/>
  <c r="G19" i="1"/>
  <c r="H19" i="1" s="1"/>
  <c r="D50" i="1"/>
  <c r="F50" i="1" s="1"/>
  <c r="G50" i="1" s="1"/>
  <c r="F13" i="1"/>
  <c r="G13" i="1" s="1"/>
  <c r="H13" i="1" s="1"/>
  <c r="F40" i="1"/>
  <c r="G40" i="1" s="1"/>
  <c r="D39" i="1"/>
  <c r="B50" i="1"/>
  <c r="B7" i="1"/>
  <c r="B47" i="1" s="1"/>
  <c r="B48" i="1"/>
  <c r="E7" i="1"/>
  <c r="E47" i="1" s="1"/>
  <c r="C50" i="1"/>
  <c r="C16" i="1"/>
  <c r="H27" i="1"/>
  <c r="C26" i="1"/>
  <c r="C47" i="1" s="1"/>
  <c r="F32" i="1"/>
  <c r="G32" i="1" s="1"/>
  <c r="H32" i="1" s="1"/>
  <c r="D26" i="1"/>
  <c r="F26" i="1" s="1"/>
  <c r="G26" i="1" s="1"/>
  <c r="H43" i="1"/>
  <c r="D49" i="1"/>
  <c r="F49" i="1" s="1"/>
  <c r="G49" i="1" s="1"/>
  <c r="H49" i="1" l="1"/>
  <c r="G16" i="1"/>
  <c r="H16" i="1" s="1"/>
  <c r="H50" i="1"/>
  <c r="F7" i="1"/>
  <c r="G7" i="1" s="1"/>
  <c r="H7" i="1" s="1"/>
  <c r="D47" i="1"/>
  <c r="F47" i="1" s="1"/>
  <c r="G47" i="1" s="1"/>
  <c r="H47" i="1" s="1"/>
  <c r="F39" i="1"/>
  <c r="G39" i="1" s="1"/>
  <c r="H39" i="1" s="1"/>
  <c r="H26" i="1"/>
</calcChain>
</file>

<file path=xl/sharedStrings.xml><?xml version="1.0" encoding="utf-8"?>
<sst xmlns="http://schemas.openxmlformats.org/spreadsheetml/2006/main" count="59" uniqueCount="50">
  <si>
    <t>National Science Foundation</t>
  </si>
  <si>
    <t>Education and Human Resources Funding by Division and Program</t>
  </si>
  <si>
    <t>FY 2017 Request to Congress</t>
  </si>
  <si>
    <t>(Dollars in Millions)</t>
  </si>
  <si>
    <t>FY 2017 Request
Change Over
FY 2016 Estimate</t>
  </si>
  <si>
    <t>Amount</t>
  </si>
  <si>
    <t>Percent</t>
  </si>
  <si>
    <t>Division of Research on Learning in Formal 
   and Informal Settings (DRL)</t>
  </si>
  <si>
    <t>Learning and Learning Environments</t>
  </si>
  <si>
    <t>EHR Core Research (ECR): STEM Learning</t>
  </si>
  <si>
    <t>Broadening Participation &amp; Institutional Capacity</t>
  </si>
  <si>
    <t>Advancing Informal STEM Learning (AISL)</t>
  </si>
  <si>
    <t>STEM Professional Workforce</t>
  </si>
  <si>
    <t>INSPIRE</t>
  </si>
  <si>
    <t>Division of Graduate Education (DGE)</t>
  </si>
  <si>
    <t>Project and Program Evaluation (PPE)</t>
  </si>
  <si>
    <t>EHR Core Research (ECR): STEM Professional Workforce Preparation</t>
  </si>
  <si>
    <t>Graduate Research Fellowship (GRF)</t>
  </si>
  <si>
    <t>NSF INCLUDES</t>
  </si>
  <si>
    <t>NSF Innovation Corps (I-Corps™)</t>
  </si>
  <si>
    <t>Division of Human Resource Development (HRD)</t>
  </si>
  <si>
    <t>ADVANCE</t>
  </si>
  <si>
    <t>Alliances for Graduate Education and the Professoriate (AGEP)</t>
  </si>
  <si>
    <t>Historically Black Colleges and Universities Undergraduate 
   Program (HBCU-UP)</t>
  </si>
  <si>
    <t>Tribal Colleges and Universities Program (TCUP)</t>
  </si>
  <si>
    <t>Louis Stokes Alliances for Minority Participation (LSAMP)</t>
  </si>
  <si>
    <t>Excellence Awards in Science and Engineering (EASE)</t>
  </si>
  <si>
    <t>Division of Undergraduate Education (DUE)</t>
  </si>
  <si>
    <t>EHR Core Research (ECR): STEM Learning Environments</t>
  </si>
  <si>
    <t>Improving Undergraduate STEM Education (IUSE)</t>
  </si>
  <si>
    <t>Advanced Technological Education (ATE)</t>
  </si>
  <si>
    <t>Total, EHR</t>
  </si>
  <si>
    <t>Total, Learning and Learning Environments</t>
  </si>
  <si>
    <t>Total, Broadening Participation &amp; Institutional Capacity</t>
  </si>
  <si>
    <t>Total, STEM Professional Workforce</t>
  </si>
  <si>
    <t>Totals may not add due to rounding.</t>
  </si>
  <si>
    <t>FY 2017
Request</t>
  </si>
  <si>
    <t>Robert Noyce Teacher Scholarship Program (Noyce)</t>
  </si>
  <si>
    <t>FY 2015 Actual</t>
  </si>
  <si>
    <t>FY 2016
Estimate</t>
  </si>
  <si>
    <t>Discovery Research PreK-12 (DRK-12)</t>
  </si>
  <si>
    <t>Cybercorps®: Scholarship for Service (SFS)</t>
  </si>
  <si>
    <t>FY 2017
Request
(Discretionary)</t>
  </si>
  <si>
    <r>
      <t>NSF Research Traineeship (NRT)</t>
    </r>
    <r>
      <rPr>
        <vertAlign val="superscript"/>
        <sz val="11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</si>
  <si>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FY 2015 funding for Integrative Graduate Education and Research Traineeship (IGERT) ($4.60 million) is included in the NRT line.</t>
    </r>
  </si>
  <si>
    <t>EHR Core Research (ECR): Broadening Participation &amp;
   Institutional Capacity in STEM</t>
  </si>
  <si>
    <t>Centers for Research Excellence in Science and Technology
   (CREST)</t>
  </si>
  <si>
    <t xml:space="preserve">Science, Technology, Engineering, and Mathematics
   + Computing (STEM + C) Partnerships  </t>
  </si>
  <si>
    <r>
      <t>FY 2017
Request
(Mandatory)</t>
    </r>
    <r>
      <rPr>
        <vertAlign val="superscript"/>
        <sz val="11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</si>
  <si>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Includes only new mandatory funds.  Does not include H-1B Non-Immigrant Petitioner mandatory funded programs:  1) Scholarships in STEM and 2) InnovativeTechnology Experiences for Teachers and Students.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</si>
</sst>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[$-10409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/>
    <xf numFmtId="0" fontId="5" fillId="0" borderId="15" xfId="0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 vertical="top"/>
    </xf>
    <xf numFmtId="165" fontId="7" fillId="0" borderId="10" xfId="0" applyNumberFormat="1" applyFont="1" applyFill="1" applyBorder="1" applyAlignment="1">
      <alignment horizontal="right" vertical="top"/>
    </xf>
    <xf numFmtId="165" fontId="7" fillId="0" borderId="17" xfId="0" applyNumberFormat="1" applyFont="1" applyFill="1" applyBorder="1" applyAlignment="1">
      <alignment horizontal="right" vertical="top"/>
    </xf>
    <xf numFmtId="165" fontId="3" fillId="3" borderId="8" xfId="0" applyNumberFormat="1" applyFont="1" applyFill="1" applyBorder="1" applyAlignment="1">
      <alignment horizontal="right" vertical="top"/>
    </xf>
    <xf numFmtId="165" fontId="3" fillId="3" borderId="5" xfId="0" applyNumberFormat="1" applyFont="1" applyFill="1" applyBorder="1" applyAlignment="1">
      <alignment horizontal="right" vertical="top"/>
    </xf>
    <xf numFmtId="165" fontId="3" fillId="2" borderId="13" xfId="0" applyNumberFormat="1" applyFont="1" applyFill="1" applyBorder="1" applyAlignment="1">
      <alignment horizontal="right" vertical="top"/>
    </xf>
    <xf numFmtId="165" fontId="3" fillId="3" borderId="7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1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7" fontId="9" fillId="0" borderId="0" xfId="0" applyNumberFormat="1" applyFont="1" applyBorder="1" applyAlignment="1" applyProtection="1">
      <alignment horizontal="right" vertical="top" wrapText="1"/>
      <protection locked="0"/>
    </xf>
    <xf numFmtId="167" fontId="9" fillId="0" borderId="10" xfId="0" applyNumberFormat="1" applyFont="1" applyBorder="1" applyAlignment="1" applyProtection="1">
      <alignment horizontal="right" vertical="top" wrapText="1"/>
      <protection locked="0"/>
    </xf>
    <xf numFmtId="165" fontId="7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10" xfId="0" applyNumberFormat="1" applyFont="1" applyFill="1" applyBorder="1" applyAlignment="1">
      <alignment horizontal="right" vertical="top"/>
    </xf>
    <xf numFmtId="164" fontId="7" fillId="0" borderId="4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5" fontId="3" fillId="3" borderId="4" xfId="0" applyNumberFormat="1" applyFont="1" applyFill="1" applyBorder="1" applyAlignment="1">
      <alignment horizontal="right" vertical="top"/>
    </xf>
    <xf numFmtId="164" fontId="8" fillId="0" borderId="4" xfId="0" applyNumberFormat="1" applyFont="1" applyBorder="1" applyAlignment="1">
      <alignment vertical="top"/>
    </xf>
    <xf numFmtId="164" fontId="8" fillId="0" borderId="5" xfId="0" applyNumberFormat="1" applyFont="1" applyBorder="1" applyAlignment="1">
      <alignment vertical="top"/>
    </xf>
    <xf numFmtId="165" fontId="7" fillId="0" borderId="4" xfId="0" applyNumberFormat="1" applyFont="1" applyFill="1" applyBorder="1" applyAlignment="1">
      <alignment horizontal="right" vertical="top"/>
    </xf>
    <xf numFmtId="165" fontId="3" fillId="2" borderId="12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165" fontId="7" fillId="0" borderId="15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11" fillId="0" borderId="15" xfId="0" applyFont="1" applyFill="1" applyBorder="1" applyAlignment="1">
      <alignment vertical="top"/>
    </xf>
    <xf numFmtId="0" fontId="12" fillId="0" borderId="0" xfId="0" applyFont="1"/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vertical="top" wrapText="1"/>
    </xf>
    <xf numFmtId="166" fontId="3" fillId="3" borderId="8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top" wrapText="1"/>
    </xf>
    <xf numFmtId="166" fontId="3" fillId="0" borderId="10" xfId="1" applyNumberFormat="1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left" vertical="top" wrapText="1"/>
    </xf>
    <xf numFmtId="166" fontId="7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wrapText="1"/>
    </xf>
    <xf numFmtId="166" fontId="7" fillId="0" borderId="5" xfId="1" applyNumberFormat="1" applyFont="1" applyFill="1" applyBorder="1" applyAlignment="1">
      <alignment horizontal="right" vertical="top"/>
    </xf>
    <xf numFmtId="166" fontId="3" fillId="3" borderId="17" xfId="1" applyNumberFormat="1" applyFont="1" applyFill="1" applyBorder="1" applyAlignment="1">
      <alignment horizontal="right" vertical="top"/>
    </xf>
    <xf numFmtId="166" fontId="3" fillId="0" borderId="17" xfId="1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wrapText="1"/>
    </xf>
    <xf numFmtId="164" fontId="7" fillId="0" borderId="1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5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sqref="A1:H1"/>
    </sheetView>
  </sheetViews>
  <sheetFormatPr defaultColWidth="8.6328125" defaultRowHeight="12.5" x14ac:dyDescent="0.25"/>
  <cols>
    <col min="1" max="1" width="56.81640625" style="1" customWidth="1"/>
    <col min="2" max="3" width="11.54296875" style="1" customWidth="1"/>
    <col min="4" max="4" width="13.90625" style="1" customWidth="1"/>
    <col min="5" max="6" width="13" style="1" customWidth="1"/>
    <col min="7" max="8" width="8.453125" style="1" customWidth="1"/>
    <col min="9" max="16384" width="8.6328125" style="1"/>
  </cols>
  <sheetData>
    <row r="1" spans="1:8" ht="15.5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8" ht="16.5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</row>
    <row r="3" spans="1:8" ht="15.5" x14ac:dyDescent="0.25">
      <c r="A3" s="56" t="s">
        <v>2</v>
      </c>
      <c r="B3" s="56"/>
      <c r="C3" s="56"/>
      <c r="D3" s="56"/>
      <c r="E3" s="56"/>
      <c r="F3" s="56"/>
      <c r="G3" s="56"/>
      <c r="H3" s="56"/>
    </row>
    <row r="4" spans="1:8" s="2" customFormat="1" ht="15" customHeight="1" thickBot="1" x14ac:dyDescent="0.4">
      <c r="A4" s="57" t="s">
        <v>3</v>
      </c>
      <c r="B4" s="57"/>
      <c r="C4" s="57"/>
      <c r="D4" s="57"/>
      <c r="E4" s="57"/>
      <c r="F4" s="57"/>
      <c r="G4" s="57"/>
      <c r="H4" s="57"/>
    </row>
    <row r="5" spans="1:8" ht="40.25" customHeight="1" x14ac:dyDescent="0.3">
      <c r="A5" s="34"/>
      <c r="B5" s="58" t="s">
        <v>38</v>
      </c>
      <c r="C5" s="58" t="s">
        <v>39</v>
      </c>
      <c r="D5" s="58" t="s">
        <v>42</v>
      </c>
      <c r="E5" s="58" t="s">
        <v>48</v>
      </c>
      <c r="F5" s="60" t="s">
        <v>36</v>
      </c>
      <c r="G5" s="54" t="s">
        <v>4</v>
      </c>
      <c r="H5" s="55"/>
    </row>
    <row r="6" spans="1:8" ht="13.75" customHeight="1" x14ac:dyDescent="0.3">
      <c r="A6" s="35"/>
      <c r="B6" s="59"/>
      <c r="C6" s="59"/>
      <c r="D6" s="59"/>
      <c r="E6" s="59"/>
      <c r="F6" s="61"/>
      <c r="G6" s="5" t="s">
        <v>5</v>
      </c>
      <c r="H6" s="36" t="s">
        <v>6</v>
      </c>
    </row>
    <row r="7" spans="1:8" s="2" customFormat="1" ht="28" x14ac:dyDescent="0.35">
      <c r="A7" s="37" t="s">
        <v>7</v>
      </c>
      <c r="B7" s="12">
        <f>SUM(B8,B10,B13)</f>
        <v>227.20400000000001</v>
      </c>
      <c r="C7" s="12">
        <f>SUM(C8,C10,C13)</f>
        <v>222.75</v>
      </c>
      <c r="D7" s="12">
        <f t="shared" ref="D7" si="0">SUM(D8,D10,D13)</f>
        <v>201.84000000000003</v>
      </c>
      <c r="E7" s="12">
        <f t="shared" ref="E7" si="1">SUM(E8,E10,E13)</f>
        <v>47.44</v>
      </c>
      <c r="F7" s="9">
        <f>D7+E7</f>
        <v>249.28000000000003</v>
      </c>
      <c r="G7" s="12">
        <f>F7-C7</f>
        <v>26.53000000000003</v>
      </c>
      <c r="H7" s="38">
        <f>IF(C7=0,"N/A",G7/C7)</f>
        <v>0.1191021324354659</v>
      </c>
    </row>
    <row r="8" spans="1:8" ht="14.4" customHeight="1" x14ac:dyDescent="0.25">
      <c r="A8" s="39" t="s">
        <v>8</v>
      </c>
      <c r="B8" s="13">
        <f>B9</f>
        <v>25.942</v>
      </c>
      <c r="C8" s="13">
        <f>C9</f>
        <v>25.63</v>
      </c>
      <c r="D8" s="13">
        <f>D9</f>
        <v>42.86</v>
      </c>
      <c r="E8" s="13">
        <f>E9</f>
        <v>9.3000000000000007</v>
      </c>
      <c r="F8" s="14">
        <f t="shared" ref="F8:F50" si="2">D8+E8</f>
        <v>52.16</v>
      </c>
      <c r="G8" s="15">
        <f t="shared" ref="G8:G50" si="3">F8-C8</f>
        <v>26.529999999999998</v>
      </c>
      <c r="H8" s="40">
        <f t="shared" ref="H8:H50" si="4">IF(C8=0,"N/A",G8/C8)</f>
        <v>1.0351150994927818</v>
      </c>
    </row>
    <row r="9" spans="1:8" ht="14.4" customHeight="1" x14ac:dyDescent="0.25">
      <c r="A9" s="41" t="s">
        <v>9</v>
      </c>
      <c r="B9" s="16">
        <v>25.942</v>
      </c>
      <c r="C9" s="16">
        <v>25.63</v>
      </c>
      <c r="D9" s="16">
        <v>42.86</v>
      </c>
      <c r="E9" s="16">
        <v>9.3000000000000007</v>
      </c>
      <c r="F9" s="17">
        <f t="shared" si="2"/>
        <v>52.16</v>
      </c>
      <c r="G9" s="18">
        <f t="shared" si="3"/>
        <v>26.529999999999998</v>
      </c>
      <c r="H9" s="42">
        <f t="shared" si="4"/>
        <v>1.0351150994927818</v>
      </c>
    </row>
    <row r="10" spans="1:8" ht="14.4" customHeight="1" x14ac:dyDescent="0.25">
      <c r="A10" s="43" t="s">
        <v>10</v>
      </c>
      <c r="B10" s="13">
        <f>SUM(B11:B12)</f>
        <v>139.06800000000001</v>
      </c>
      <c r="C10" s="13">
        <f>SUM(C11:C12)</f>
        <v>145.24</v>
      </c>
      <c r="D10" s="13">
        <f>SUM(D11:D12)</f>
        <v>137.74</v>
      </c>
      <c r="E10" s="13">
        <f>SUM(E11:E12)</f>
        <v>7.5</v>
      </c>
      <c r="F10" s="14">
        <f t="shared" si="2"/>
        <v>145.24</v>
      </c>
      <c r="G10" s="15">
        <f t="shared" si="3"/>
        <v>0</v>
      </c>
      <c r="H10" s="40">
        <f t="shared" si="4"/>
        <v>0</v>
      </c>
    </row>
    <row r="11" spans="1:8" ht="14.4" customHeight="1" x14ac:dyDescent="0.25">
      <c r="A11" s="41" t="s">
        <v>11</v>
      </c>
      <c r="B11" s="19">
        <v>55.01</v>
      </c>
      <c r="C11" s="19">
        <v>62.5</v>
      </c>
      <c r="D11" s="19">
        <v>55</v>
      </c>
      <c r="E11" s="19">
        <v>7.5</v>
      </c>
      <c r="F11" s="20">
        <f t="shared" si="2"/>
        <v>62.5</v>
      </c>
      <c r="G11" s="18">
        <f t="shared" si="3"/>
        <v>0</v>
      </c>
      <c r="H11" s="42">
        <f t="shared" si="4"/>
        <v>0</v>
      </c>
    </row>
    <row r="12" spans="1:8" ht="14.4" customHeight="1" x14ac:dyDescent="0.25">
      <c r="A12" s="41" t="s">
        <v>40</v>
      </c>
      <c r="B12" s="16">
        <v>84.058000000000007</v>
      </c>
      <c r="C12" s="16">
        <v>82.74</v>
      </c>
      <c r="D12" s="16">
        <v>82.74</v>
      </c>
      <c r="E12" s="16">
        <v>0</v>
      </c>
      <c r="F12" s="17">
        <f t="shared" si="2"/>
        <v>82.74</v>
      </c>
      <c r="G12" s="18">
        <f t="shared" si="3"/>
        <v>0</v>
      </c>
      <c r="H12" s="42">
        <f t="shared" si="4"/>
        <v>0</v>
      </c>
    </row>
    <row r="13" spans="1:8" ht="14.4" customHeight="1" x14ac:dyDescent="0.25">
      <c r="A13" s="39" t="s">
        <v>12</v>
      </c>
      <c r="B13" s="13">
        <f t="shared" ref="B13:C13" si="5">B15+B14</f>
        <v>62.194000000000003</v>
      </c>
      <c r="C13" s="13">
        <f t="shared" si="5"/>
        <v>51.88</v>
      </c>
      <c r="D13" s="13">
        <f t="shared" ref="D13:E13" si="6">D15+D14</f>
        <v>21.24</v>
      </c>
      <c r="E13" s="13">
        <f t="shared" si="6"/>
        <v>30.64</v>
      </c>
      <c r="F13" s="14">
        <f t="shared" si="2"/>
        <v>51.879999999999995</v>
      </c>
      <c r="G13" s="15">
        <f t="shared" si="3"/>
        <v>0</v>
      </c>
      <c r="H13" s="40">
        <f t="shared" si="4"/>
        <v>0</v>
      </c>
    </row>
    <row r="14" spans="1:8" ht="14.4" customHeight="1" x14ac:dyDescent="0.25">
      <c r="A14" s="41" t="s">
        <v>13</v>
      </c>
      <c r="B14" s="19">
        <v>0.222</v>
      </c>
      <c r="C14" s="19">
        <v>0</v>
      </c>
      <c r="D14" s="19">
        <v>0</v>
      </c>
      <c r="E14" s="19">
        <v>0</v>
      </c>
      <c r="F14" s="20">
        <f t="shared" si="2"/>
        <v>0</v>
      </c>
      <c r="G14" s="18">
        <f t="shared" si="3"/>
        <v>0</v>
      </c>
      <c r="H14" s="42" t="str">
        <f t="shared" si="4"/>
        <v>N/A</v>
      </c>
    </row>
    <row r="15" spans="1:8" ht="28" x14ac:dyDescent="0.25">
      <c r="A15" s="41" t="s">
        <v>47</v>
      </c>
      <c r="B15" s="16">
        <v>61.972000000000001</v>
      </c>
      <c r="C15" s="16">
        <v>51.88</v>
      </c>
      <c r="D15" s="16">
        <v>21.24</v>
      </c>
      <c r="E15" s="16">
        <v>30.64</v>
      </c>
      <c r="F15" s="17">
        <f t="shared" si="2"/>
        <v>51.879999999999995</v>
      </c>
      <c r="G15" s="18">
        <f t="shared" si="3"/>
        <v>0</v>
      </c>
      <c r="H15" s="42">
        <f t="shared" si="4"/>
        <v>0</v>
      </c>
    </row>
    <row r="16" spans="1:8" ht="14" x14ac:dyDescent="0.25">
      <c r="A16" s="37" t="s">
        <v>14</v>
      </c>
      <c r="B16" s="12">
        <f>SUM(B17,B19)</f>
        <v>286.14400000000001</v>
      </c>
      <c r="C16" s="12">
        <f>SUM(C17,C19)</f>
        <v>278.48</v>
      </c>
      <c r="D16" s="12">
        <f t="shared" ref="D16" si="7">SUM(D17,D19)</f>
        <v>305.26</v>
      </c>
      <c r="E16" s="12">
        <f t="shared" ref="E16" si="8">SUM(E17,E19)</f>
        <v>0</v>
      </c>
      <c r="F16" s="9">
        <f t="shared" si="2"/>
        <v>305.26</v>
      </c>
      <c r="G16" s="12">
        <f t="shared" si="3"/>
        <v>26.779999999999973</v>
      </c>
      <c r="H16" s="38">
        <f t="shared" si="4"/>
        <v>9.6164895145073148E-2</v>
      </c>
    </row>
    <row r="17" spans="1:8" ht="14.4" customHeight="1" x14ac:dyDescent="0.25">
      <c r="A17" s="39" t="s">
        <v>8</v>
      </c>
      <c r="B17" s="13">
        <f>SUM(B18:B18)</f>
        <v>15.792</v>
      </c>
      <c r="C17" s="13">
        <f>SUM(C18:C18)</f>
        <v>15.5</v>
      </c>
      <c r="D17" s="13">
        <f>SUM(D18:D18)</f>
        <v>15.5</v>
      </c>
      <c r="E17" s="13">
        <f>SUM(E18:E18)</f>
        <v>0</v>
      </c>
      <c r="F17" s="14">
        <f t="shared" si="2"/>
        <v>15.5</v>
      </c>
      <c r="G17" s="15">
        <f t="shared" si="3"/>
        <v>0</v>
      </c>
      <c r="H17" s="40">
        <f t="shared" si="4"/>
        <v>0</v>
      </c>
    </row>
    <row r="18" spans="1:8" ht="14.4" customHeight="1" x14ac:dyDescent="0.25">
      <c r="A18" s="41" t="s">
        <v>15</v>
      </c>
      <c r="B18" s="16">
        <v>15.792</v>
      </c>
      <c r="C18" s="16">
        <v>15.5</v>
      </c>
      <c r="D18" s="16">
        <v>15.5</v>
      </c>
      <c r="E18" s="16">
        <v>0</v>
      </c>
      <c r="F18" s="17">
        <f t="shared" si="2"/>
        <v>15.5</v>
      </c>
      <c r="G18" s="18">
        <f t="shared" si="3"/>
        <v>0</v>
      </c>
      <c r="H18" s="42">
        <f t="shared" si="4"/>
        <v>0</v>
      </c>
    </row>
    <row r="19" spans="1:8" ht="14.4" customHeight="1" x14ac:dyDescent="0.25">
      <c r="A19" s="39" t="s">
        <v>12</v>
      </c>
      <c r="B19" s="13">
        <f>SUM(B20:B25)</f>
        <v>270.35200000000003</v>
      </c>
      <c r="C19" s="13">
        <f>SUM(C20:C25)</f>
        <v>262.98</v>
      </c>
      <c r="D19" s="13">
        <f>SUM(D20:D25)</f>
        <v>289.76</v>
      </c>
      <c r="E19" s="13">
        <f>SUM(E20:E25)</f>
        <v>0</v>
      </c>
      <c r="F19" s="14">
        <f t="shared" si="2"/>
        <v>289.76</v>
      </c>
      <c r="G19" s="15">
        <f t="shared" si="3"/>
        <v>26.779999999999973</v>
      </c>
      <c r="H19" s="40">
        <f t="shared" si="4"/>
        <v>0.10183283899916333</v>
      </c>
    </row>
    <row r="20" spans="1:8" ht="14.4" customHeight="1" x14ac:dyDescent="0.25">
      <c r="A20" s="41" t="s">
        <v>16</v>
      </c>
      <c r="B20" s="16">
        <v>16.100999999999999</v>
      </c>
      <c r="C20" s="16">
        <v>15.97</v>
      </c>
      <c r="D20" s="16">
        <v>15.97</v>
      </c>
      <c r="E20" s="16">
        <v>0</v>
      </c>
      <c r="F20" s="17">
        <f t="shared" si="2"/>
        <v>15.97</v>
      </c>
      <c r="G20" s="18">
        <f t="shared" si="3"/>
        <v>0</v>
      </c>
      <c r="H20" s="42">
        <f t="shared" si="4"/>
        <v>0</v>
      </c>
    </row>
    <row r="21" spans="1:8" ht="14.4" customHeight="1" x14ac:dyDescent="0.25">
      <c r="A21" s="41" t="s">
        <v>41</v>
      </c>
      <c r="B21" s="19">
        <v>45.036000000000001</v>
      </c>
      <c r="C21" s="19">
        <v>50</v>
      </c>
      <c r="D21" s="19">
        <v>70</v>
      </c>
      <c r="E21" s="19">
        <v>0</v>
      </c>
      <c r="F21" s="20">
        <f t="shared" si="2"/>
        <v>70</v>
      </c>
      <c r="G21" s="18">
        <f t="shared" si="3"/>
        <v>20</v>
      </c>
      <c r="H21" s="42">
        <f t="shared" si="4"/>
        <v>0.4</v>
      </c>
    </row>
    <row r="22" spans="1:8" ht="14.4" customHeight="1" x14ac:dyDescent="0.25">
      <c r="A22" s="41" t="s">
        <v>17</v>
      </c>
      <c r="B22" s="19">
        <v>166.52</v>
      </c>
      <c r="C22" s="19">
        <v>165.96</v>
      </c>
      <c r="D22" s="19">
        <v>166.08</v>
      </c>
      <c r="E22" s="19">
        <v>0</v>
      </c>
      <c r="F22" s="20">
        <f t="shared" si="2"/>
        <v>166.08</v>
      </c>
      <c r="G22" s="18">
        <f t="shared" si="3"/>
        <v>0.12000000000000455</v>
      </c>
      <c r="H22" s="42">
        <f t="shared" si="4"/>
        <v>7.230657989877353E-4</v>
      </c>
    </row>
    <row r="23" spans="1:8" ht="14.4" customHeight="1" x14ac:dyDescent="0.25">
      <c r="A23" s="41" t="s">
        <v>13</v>
      </c>
      <c r="B23" s="19">
        <v>1.7490000000000001</v>
      </c>
      <c r="C23" s="19">
        <v>0</v>
      </c>
      <c r="D23" s="19">
        <v>0</v>
      </c>
      <c r="E23" s="19">
        <v>0</v>
      </c>
      <c r="F23" s="20">
        <f t="shared" si="2"/>
        <v>0</v>
      </c>
      <c r="G23" s="18">
        <f t="shared" si="3"/>
        <v>0</v>
      </c>
      <c r="H23" s="42" t="str">
        <f t="shared" si="4"/>
        <v>N/A</v>
      </c>
    </row>
    <row r="24" spans="1:8" s="3" customFormat="1" ht="15" customHeight="1" x14ac:dyDescent="0.25">
      <c r="A24" s="41" t="s">
        <v>19</v>
      </c>
      <c r="B24" s="19">
        <v>0.20300000000000001</v>
      </c>
      <c r="C24" s="19">
        <v>0</v>
      </c>
      <c r="D24" s="19">
        <v>0</v>
      </c>
      <c r="E24" s="19">
        <v>0</v>
      </c>
      <c r="F24" s="20">
        <f t="shared" si="2"/>
        <v>0</v>
      </c>
      <c r="G24" s="18">
        <f t="shared" si="3"/>
        <v>0</v>
      </c>
      <c r="H24" s="42" t="str">
        <f t="shared" si="4"/>
        <v>N/A</v>
      </c>
    </row>
    <row r="25" spans="1:8" ht="14.4" customHeight="1" x14ac:dyDescent="0.3">
      <c r="A25" s="44" t="s">
        <v>43</v>
      </c>
      <c r="B25" s="21">
        <v>40.743000000000002</v>
      </c>
      <c r="C25" s="21">
        <v>31.05</v>
      </c>
      <c r="D25" s="21">
        <v>37.71</v>
      </c>
      <c r="E25" s="21">
        <v>0</v>
      </c>
      <c r="F25" s="22">
        <f t="shared" si="2"/>
        <v>37.71</v>
      </c>
      <c r="G25" s="18">
        <f t="shared" si="3"/>
        <v>6.66</v>
      </c>
      <c r="H25" s="42">
        <f t="shared" si="4"/>
        <v>0.2144927536231884</v>
      </c>
    </row>
    <row r="26" spans="1:8" ht="14.4" customHeight="1" x14ac:dyDescent="0.25">
      <c r="A26" s="37" t="s">
        <v>20</v>
      </c>
      <c r="B26" s="23">
        <f t="shared" ref="B26:C26" si="9">SUM(B27,B32,B36)</f>
        <v>143.90299999999999</v>
      </c>
      <c r="C26" s="23">
        <f t="shared" si="9"/>
        <v>150.22999999999999</v>
      </c>
      <c r="D26" s="23">
        <f t="shared" ref="D26:E26" si="10">SUM(D27,D32,D36)</f>
        <v>153.09</v>
      </c>
      <c r="E26" s="23">
        <f t="shared" si="10"/>
        <v>2.8</v>
      </c>
      <c r="F26" s="10">
        <f t="shared" si="2"/>
        <v>155.89000000000001</v>
      </c>
      <c r="G26" s="12">
        <f t="shared" si="3"/>
        <v>5.660000000000025</v>
      </c>
      <c r="H26" s="38">
        <f t="shared" si="4"/>
        <v>3.7675564134993178E-2</v>
      </c>
    </row>
    <row r="27" spans="1:8" ht="14.4" customHeight="1" x14ac:dyDescent="0.25">
      <c r="A27" s="39" t="s">
        <v>8</v>
      </c>
      <c r="B27" s="13">
        <f>SUM(B28:B31)</f>
        <v>55.143000000000001</v>
      </c>
      <c r="C27" s="13">
        <f>SUM(C28:C31)</f>
        <v>58.53</v>
      </c>
      <c r="D27" s="13">
        <f>SUM(D28:D31)</f>
        <v>58.53</v>
      </c>
      <c r="E27" s="13">
        <f>SUM(E28:E31)</f>
        <v>0</v>
      </c>
      <c r="F27" s="14">
        <f t="shared" si="2"/>
        <v>58.53</v>
      </c>
      <c r="G27" s="15">
        <f t="shared" si="3"/>
        <v>0</v>
      </c>
      <c r="H27" s="40">
        <f t="shared" si="4"/>
        <v>0</v>
      </c>
    </row>
    <row r="28" spans="1:8" ht="14.4" customHeight="1" x14ac:dyDescent="0.25">
      <c r="A28" s="41" t="s">
        <v>21</v>
      </c>
      <c r="B28" s="16">
        <v>1.522</v>
      </c>
      <c r="C28" s="16">
        <v>1.53</v>
      </c>
      <c r="D28" s="16">
        <v>1.53</v>
      </c>
      <c r="E28" s="19">
        <v>0</v>
      </c>
      <c r="F28" s="17">
        <f t="shared" si="2"/>
        <v>1.53</v>
      </c>
      <c r="G28" s="18">
        <f t="shared" si="3"/>
        <v>0</v>
      </c>
      <c r="H28" s="42">
        <f t="shared" si="4"/>
        <v>0</v>
      </c>
    </row>
    <row r="29" spans="1:8" ht="14.4" customHeight="1" x14ac:dyDescent="0.25">
      <c r="A29" s="41" t="s">
        <v>22</v>
      </c>
      <c r="B29" s="19">
        <v>8.0030000000000001</v>
      </c>
      <c r="C29" s="19">
        <v>8</v>
      </c>
      <c r="D29" s="19">
        <v>8</v>
      </c>
      <c r="E29" s="19">
        <v>0</v>
      </c>
      <c r="F29" s="20">
        <f t="shared" si="2"/>
        <v>8</v>
      </c>
      <c r="G29" s="18">
        <f t="shared" si="3"/>
        <v>0</v>
      </c>
      <c r="H29" s="42">
        <f t="shared" si="4"/>
        <v>0</v>
      </c>
    </row>
    <row r="30" spans="1:8" ht="28" x14ac:dyDescent="0.25">
      <c r="A30" s="41" t="s">
        <v>23</v>
      </c>
      <c r="B30" s="19">
        <v>32.036000000000001</v>
      </c>
      <c r="C30" s="19">
        <v>35</v>
      </c>
      <c r="D30" s="19">
        <v>35</v>
      </c>
      <c r="E30" s="19">
        <v>0</v>
      </c>
      <c r="F30" s="20">
        <f t="shared" si="2"/>
        <v>35</v>
      </c>
      <c r="G30" s="18">
        <f t="shared" si="3"/>
        <v>0</v>
      </c>
      <c r="H30" s="42">
        <f t="shared" si="4"/>
        <v>0</v>
      </c>
    </row>
    <row r="31" spans="1:8" ht="14.4" customHeight="1" x14ac:dyDescent="0.25">
      <c r="A31" s="41" t="s">
        <v>24</v>
      </c>
      <c r="B31" s="19">
        <v>13.582000000000001</v>
      </c>
      <c r="C31" s="19">
        <v>14</v>
      </c>
      <c r="D31" s="19">
        <v>14</v>
      </c>
      <c r="E31" s="19">
        <v>0</v>
      </c>
      <c r="F31" s="20">
        <f t="shared" si="2"/>
        <v>14</v>
      </c>
      <c r="G31" s="18">
        <f t="shared" si="3"/>
        <v>0</v>
      </c>
      <c r="H31" s="42">
        <f t="shared" si="4"/>
        <v>0</v>
      </c>
    </row>
    <row r="32" spans="1:8" ht="14.4" customHeight="1" x14ac:dyDescent="0.25">
      <c r="A32" s="43" t="s">
        <v>10</v>
      </c>
      <c r="B32" s="13">
        <f t="shared" ref="B32:C32" si="11">SUM(B33:B35)</f>
        <v>58.833999999999996</v>
      </c>
      <c r="C32" s="13">
        <f t="shared" si="11"/>
        <v>61.88</v>
      </c>
      <c r="D32" s="13">
        <f t="shared" ref="D32:E32" si="12">SUM(D33:D35)</f>
        <v>64.740000000000009</v>
      </c>
      <c r="E32" s="13">
        <f t="shared" si="12"/>
        <v>2.8</v>
      </c>
      <c r="F32" s="14">
        <f t="shared" si="2"/>
        <v>67.540000000000006</v>
      </c>
      <c r="G32" s="15">
        <f t="shared" si="3"/>
        <v>5.6600000000000037</v>
      </c>
      <c r="H32" s="40">
        <f t="shared" si="4"/>
        <v>9.1467356173238576E-2</v>
      </c>
    </row>
    <row r="33" spans="1:8" ht="30" customHeight="1" x14ac:dyDescent="0.25">
      <c r="A33" s="41" t="s">
        <v>45</v>
      </c>
      <c r="B33" s="16">
        <v>12.923999999999999</v>
      </c>
      <c r="C33" s="16">
        <v>12.88</v>
      </c>
      <c r="D33" s="16">
        <v>14.74</v>
      </c>
      <c r="E33" s="16">
        <v>2.8</v>
      </c>
      <c r="F33" s="17">
        <f t="shared" si="2"/>
        <v>17.54</v>
      </c>
      <c r="G33" s="18">
        <f t="shared" si="3"/>
        <v>4.6599999999999984</v>
      </c>
      <c r="H33" s="42">
        <f t="shared" si="4"/>
        <v>0.36180124223602472</v>
      </c>
    </row>
    <row r="34" spans="1:8" s="3" customFormat="1" ht="14.4" customHeight="1" x14ac:dyDescent="0.25">
      <c r="A34" s="41" t="s">
        <v>18</v>
      </c>
      <c r="B34" s="19">
        <v>0</v>
      </c>
      <c r="C34" s="19">
        <v>3</v>
      </c>
      <c r="D34" s="19">
        <v>4</v>
      </c>
      <c r="E34" s="19">
        <v>0</v>
      </c>
      <c r="F34" s="20">
        <f t="shared" si="2"/>
        <v>4</v>
      </c>
      <c r="G34" s="18">
        <f t="shared" si="3"/>
        <v>1</v>
      </c>
      <c r="H34" s="42">
        <f t="shared" si="4"/>
        <v>0.33333333333333331</v>
      </c>
    </row>
    <row r="35" spans="1:8" ht="14.4" customHeight="1" x14ac:dyDescent="0.25">
      <c r="A35" s="41" t="s">
        <v>25</v>
      </c>
      <c r="B35" s="19">
        <v>45.91</v>
      </c>
      <c r="C35" s="19">
        <v>46</v>
      </c>
      <c r="D35" s="19">
        <v>46</v>
      </c>
      <c r="E35" s="19">
        <v>0</v>
      </c>
      <c r="F35" s="20">
        <f t="shared" si="2"/>
        <v>46</v>
      </c>
      <c r="G35" s="18">
        <f t="shared" si="3"/>
        <v>0</v>
      </c>
      <c r="H35" s="42">
        <f t="shared" si="4"/>
        <v>0</v>
      </c>
    </row>
    <row r="36" spans="1:8" ht="14.4" customHeight="1" x14ac:dyDescent="0.25">
      <c r="A36" s="39" t="s">
        <v>12</v>
      </c>
      <c r="B36" s="13">
        <f>SUM(B37:B38)</f>
        <v>29.925999999999998</v>
      </c>
      <c r="C36" s="13">
        <f>SUM(C37:C38)</f>
        <v>29.82</v>
      </c>
      <c r="D36" s="13">
        <f>SUM(D37:D38)</f>
        <v>29.82</v>
      </c>
      <c r="E36" s="13">
        <f>SUM(E37:E38)</f>
        <v>0</v>
      </c>
      <c r="F36" s="14">
        <f t="shared" si="2"/>
        <v>29.82</v>
      </c>
      <c r="G36" s="15">
        <f t="shared" si="3"/>
        <v>0</v>
      </c>
      <c r="H36" s="40">
        <f t="shared" si="4"/>
        <v>0</v>
      </c>
    </row>
    <row r="37" spans="1:8" ht="27" customHeight="1" x14ac:dyDescent="0.25">
      <c r="A37" s="41" t="s">
        <v>46</v>
      </c>
      <c r="B37" s="19">
        <v>24.007999999999999</v>
      </c>
      <c r="C37" s="19">
        <v>24</v>
      </c>
      <c r="D37" s="19">
        <v>24</v>
      </c>
      <c r="E37" s="19">
        <v>0</v>
      </c>
      <c r="F37" s="20">
        <f t="shared" si="2"/>
        <v>24</v>
      </c>
      <c r="G37" s="18">
        <f t="shared" si="3"/>
        <v>0</v>
      </c>
      <c r="H37" s="42">
        <f t="shared" si="4"/>
        <v>0</v>
      </c>
    </row>
    <row r="38" spans="1:8" ht="14.4" customHeight="1" x14ac:dyDescent="0.25">
      <c r="A38" s="41" t="s">
        <v>26</v>
      </c>
      <c r="B38" s="16">
        <v>5.9180000000000001</v>
      </c>
      <c r="C38" s="16">
        <v>5.82</v>
      </c>
      <c r="D38" s="16">
        <v>5.82</v>
      </c>
      <c r="E38" s="16">
        <v>0</v>
      </c>
      <c r="F38" s="17">
        <f t="shared" si="2"/>
        <v>5.82</v>
      </c>
      <c r="G38" s="18">
        <f t="shared" si="3"/>
        <v>0</v>
      </c>
      <c r="H38" s="42">
        <f t="shared" si="4"/>
        <v>0</v>
      </c>
    </row>
    <row r="39" spans="1:8" ht="14.4" customHeight="1" x14ac:dyDescent="0.25">
      <c r="A39" s="37" t="s">
        <v>27</v>
      </c>
      <c r="B39" s="12">
        <f>SUM(B40,B43)</f>
        <v>229.07900000000001</v>
      </c>
      <c r="C39" s="12">
        <f>SUM(C40,C43)</f>
        <v>228.54</v>
      </c>
      <c r="D39" s="12">
        <f t="shared" ref="D39" si="13">SUM(D40,D43)</f>
        <v>238.68</v>
      </c>
      <c r="E39" s="12">
        <f t="shared" ref="E39" si="14">SUM(E40,E43)</f>
        <v>3.75</v>
      </c>
      <c r="F39" s="9">
        <f t="shared" si="2"/>
        <v>242.43</v>
      </c>
      <c r="G39" s="12">
        <f t="shared" si="3"/>
        <v>13.890000000000015</v>
      </c>
      <c r="H39" s="38">
        <f t="shared" si="4"/>
        <v>6.0777106852192245E-2</v>
      </c>
    </row>
    <row r="40" spans="1:8" ht="14.4" customHeight="1" x14ac:dyDescent="0.25">
      <c r="A40" s="39" t="s">
        <v>8</v>
      </c>
      <c r="B40" s="13">
        <f>SUM(B41:B42)</f>
        <v>100</v>
      </c>
      <c r="C40" s="13">
        <f>SUM(C41:C42)</f>
        <v>100.1</v>
      </c>
      <c r="D40" s="13">
        <f>SUM(D41:D42)</f>
        <v>110.24</v>
      </c>
      <c r="E40" s="13">
        <f>SUM(E41:E42)</f>
        <v>3.75</v>
      </c>
      <c r="F40" s="14">
        <f t="shared" si="2"/>
        <v>113.99</v>
      </c>
      <c r="G40" s="15">
        <f t="shared" si="3"/>
        <v>13.89</v>
      </c>
      <c r="H40" s="40">
        <f t="shared" si="4"/>
        <v>0.13876123876123878</v>
      </c>
    </row>
    <row r="41" spans="1:8" ht="14.4" customHeight="1" x14ac:dyDescent="0.25">
      <c r="A41" s="41" t="s">
        <v>28</v>
      </c>
      <c r="B41" s="16">
        <v>16.157</v>
      </c>
      <c r="C41" s="16">
        <v>13.1</v>
      </c>
      <c r="D41" s="16">
        <v>17.739999999999998</v>
      </c>
      <c r="E41" s="16">
        <v>3.75</v>
      </c>
      <c r="F41" s="17">
        <f t="shared" si="2"/>
        <v>21.49</v>
      </c>
      <c r="G41" s="18">
        <f t="shared" si="3"/>
        <v>8.3899999999999988</v>
      </c>
      <c r="H41" s="42">
        <f t="shared" si="4"/>
        <v>0.6404580152671755</v>
      </c>
    </row>
    <row r="42" spans="1:8" ht="14.4" customHeight="1" x14ac:dyDescent="0.25">
      <c r="A42" s="41" t="s">
        <v>29</v>
      </c>
      <c r="B42" s="16">
        <v>83.843000000000004</v>
      </c>
      <c r="C42" s="16">
        <v>87</v>
      </c>
      <c r="D42" s="16">
        <v>92.5</v>
      </c>
      <c r="E42" s="16">
        <v>0</v>
      </c>
      <c r="F42" s="17">
        <f t="shared" si="2"/>
        <v>92.5</v>
      </c>
      <c r="G42" s="15">
        <f t="shared" si="3"/>
        <v>5.5</v>
      </c>
      <c r="H42" s="40">
        <f t="shared" si="4"/>
        <v>6.3218390804597707E-2</v>
      </c>
    </row>
    <row r="43" spans="1:8" ht="14.4" customHeight="1" x14ac:dyDescent="0.25">
      <c r="A43" s="39" t="s">
        <v>12</v>
      </c>
      <c r="B43" s="13">
        <f>SUM(B44:B46)</f>
        <v>129.07900000000001</v>
      </c>
      <c r="C43" s="13">
        <f>SUM(C44:C46)</f>
        <v>128.44</v>
      </c>
      <c r="D43" s="13">
        <f>SUM(D44:D46)</f>
        <v>128.44</v>
      </c>
      <c r="E43" s="13">
        <f>SUM(E44:E46)</f>
        <v>0</v>
      </c>
      <c r="F43" s="14">
        <f t="shared" si="2"/>
        <v>128.44</v>
      </c>
      <c r="G43" s="15">
        <f t="shared" si="3"/>
        <v>0</v>
      </c>
      <c r="H43" s="40">
        <f t="shared" si="4"/>
        <v>0</v>
      </c>
    </row>
    <row r="44" spans="1:8" ht="14.4" customHeight="1" x14ac:dyDescent="0.25">
      <c r="A44" s="41" t="s">
        <v>30</v>
      </c>
      <c r="B44" s="19">
        <v>67.671999999999997</v>
      </c>
      <c r="C44" s="19">
        <v>66</v>
      </c>
      <c r="D44" s="19">
        <v>66</v>
      </c>
      <c r="E44" s="19">
        <v>0</v>
      </c>
      <c r="F44" s="20">
        <f t="shared" si="2"/>
        <v>66</v>
      </c>
      <c r="G44" s="18">
        <f t="shared" si="3"/>
        <v>0</v>
      </c>
      <c r="H44" s="42">
        <f t="shared" si="4"/>
        <v>0</v>
      </c>
    </row>
    <row r="45" spans="1:8" s="3" customFormat="1" ht="15" customHeight="1" x14ac:dyDescent="0.25">
      <c r="A45" s="41" t="s">
        <v>19</v>
      </c>
      <c r="B45" s="19">
        <v>0.35099999999999998</v>
      </c>
      <c r="C45" s="19">
        <v>1.55</v>
      </c>
      <c r="D45" s="19">
        <v>1.55</v>
      </c>
      <c r="E45" s="19">
        <v>0</v>
      </c>
      <c r="F45" s="20">
        <f t="shared" si="2"/>
        <v>1.55</v>
      </c>
      <c r="G45" s="18">
        <f t="shared" si="3"/>
        <v>0</v>
      </c>
      <c r="H45" s="42">
        <f t="shared" si="4"/>
        <v>0</v>
      </c>
    </row>
    <row r="46" spans="1:8" ht="14.4" customHeight="1" x14ac:dyDescent="0.25">
      <c r="A46" s="48" t="s">
        <v>37</v>
      </c>
      <c r="B46" s="24">
        <v>61.055999999999997</v>
      </c>
      <c r="C46" s="24">
        <v>60.89</v>
      </c>
      <c r="D46" s="24">
        <v>60.89</v>
      </c>
      <c r="E46" s="24">
        <v>0</v>
      </c>
      <c r="F46" s="25">
        <f t="shared" si="2"/>
        <v>60.89</v>
      </c>
      <c r="G46" s="26">
        <f t="shared" si="3"/>
        <v>0</v>
      </c>
      <c r="H46" s="45">
        <f t="shared" si="4"/>
        <v>0</v>
      </c>
    </row>
    <row r="47" spans="1:8" ht="16" customHeight="1" thickBot="1" x14ac:dyDescent="0.3">
      <c r="A47" s="49" t="s">
        <v>31</v>
      </c>
      <c r="B47" s="27">
        <f>SUM(B39,B26,B16,B7)</f>
        <v>886.32999999999993</v>
      </c>
      <c r="C47" s="27">
        <f>SUM(C39,C26,C16,C7)</f>
        <v>880</v>
      </c>
      <c r="D47" s="27">
        <f>SUM(D39,D26,D16,D7)</f>
        <v>898.87</v>
      </c>
      <c r="E47" s="27">
        <f>SUM(E39,E26,E16,E7)</f>
        <v>53.989999999999995</v>
      </c>
      <c r="F47" s="11">
        <f t="shared" si="2"/>
        <v>952.86</v>
      </c>
      <c r="G47" s="28">
        <f t="shared" si="3"/>
        <v>72.860000000000014</v>
      </c>
      <c r="H47" s="46">
        <f t="shared" si="4"/>
        <v>8.2795454545454561E-2</v>
      </c>
    </row>
    <row r="48" spans="1:8" ht="16" customHeight="1" x14ac:dyDescent="0.25">
      <c r="A48" s="50" t="s">
        <v>32</v>
      </c>
      <c r="B48" s="29">
        <f>SUM(B8,B17,B27,B40)</f>
        <v>196.87700000000001</v>
      </c>
      <c r="C48" s="29">
        <f>SUM(C8,C17,C27,C40)</f>
        <v>199.76</v>
      </c>
      <c r="D48" s="29">
        <f>SUM(D8,D17,D27,D40)</f>
        <v>227.13</v>
      </c>
      <c r="E48" s="29">
        <f>SUM(E8,E17,E27,E40)</f>
        <v>13.05</v>
      </c>
      <c r="F48" s="6">
        <f t="shared" si="2"/>
        <v>240.18</v>
      </c>
      <c r="G48" s="15">
        <f t="shared" si="3"/>
        <v>40.420000000000016</v>
      </c>
      <c r="H48" s="40">
        <f t="shared" si="4"/>
        <v>0.20234281137364846</v>
      </c>
    </row>
    <row r="49" spans="1:8" ht="16" customHeight="1" x14ac:dyDescent="0.25">
      <c r="A49" s="51" t="s">
        <v>33</v>
      </c>
      <c r="B49" s="18">
        <f>SUM(B10,B32)</f>
        <v>197.90200000000002</v>
      </c>
      <c r="C49" s="18">
        <f>SUM(C10,C32)</f>
        <v>207.12</v>
      </c>
      <c r="D49" s="18">
        <f>SUM(D10,D32)</f>
        <v>202.48000000000002</v>
      </c>
      <c r="E49" s="18">
        <f>SUM(E10,E32)</f>
        <v>10.3</v>
      </c>
      <c r="F49" s="7">
        <f t="shared" si="2"/>
        <v>212.78000000000003</v>
      </c>
      <c r="G49" s="15">
        <f t="shared" si="3"/>
        <v>5.660000000000025</v>
      </c>
      <c r="H49" s="40">
        <f t="shared" si="4"/>
        <v>2.7327153341058445E-2</v>
      </c>
    </row>
    <row r="50" spans="1:8" ht="16" customHeight="1" thickBot="1" x14ac:dyDescent="0.3">
      <c r="A50" s="52" t="s">
        <v>34</v>
      </c>
      <c r="B50" s="30">
        <f>SUM(B13,B19,B36,B43)</f>
        <v>491.55100000000004</v>
      </c>
      <c r="C50" s="30">
        <f>SUM(C13,C19,C36,C43)</f>
        <v>473.12</v>
      </c>
      <c r="D50" s="30">
        <f>SUM(D13,D19,D36,D43)</f>
        <v>469.26</v>
      </c>
      <c r="E50" s="30">
        <f>SUM(E13,E19,E36,E43)</f>
        <v>30.64</v>
      </c>
      <c r="F50" s="8">
        <f t="shared" si="2"/>
        <v>499.9</v>
      </c>
      <c r="G50" s="31">
        <f t="shared" si="3"/>
        <v>26.779999999999973</v>
      </c>
      <c r="H50" s="47">
        <f t="shared" si="4"/>
        <v>5.6602975989178163E-2</v>
      </c>
    </row>
    <row r="51" spans="1:8" ht="14.4" customHeight="1" x14ac:dyDescent="0.3">
      <c r="A51" s="4" t="s">
        <v>35</v>
      </c>
      <c r="B51" s="32"/>
      <c r="C51" s="32"/>
      <c r="D51" s="32"/>
      <c r="E51" s="32"/>
      <c r="F51" s="32"/>
      <c r="G51" s="33"/>
      <c r="H51" s="33"/>
    </row>
    <row r="52" spans="1:8" ht="28" customHeight="1" x14ac:dyDescent="0.25">
      <c r="A52" s="53" t="s">
        <v>49</v>
      </c>
      <c r="B52" s="53"/>
      <c r="C52" s="53"/>
      <c r="D52" s="53"/>
      <c r="E52" s="53"/>
      <c r="F52" s="53"/>
      <c r="G52" s="53"/>
      <c r="H52" s="53"/>
    </row>
    <row r="53" spans="1:8" ht="16" customHeight="1" x14ac:dyDescent="0.25">
      <c r="A53" s="53" t="s">
        <v>44</v>
      </c>
      <c r="B53" s="53"/>
      <c r="C53" s="53"/>
      <c r="D53" s="53"/>
      <c r="E53" s="53"/>
      <c r="F53" s="53"/>
      <c r="G53" s="53"/>
      <c r="H53" s="53"/>
    </row>
  </sheetData>
  <mergeCells count="12">
    <mergeCell ref="A53:H53"/>
    <mergeCell ref="A52:H52"/>
    <mergeCell ref="G5:H5"/>
    <mergeCell ref="A1:H1"/>
    <mergeCell ref="A2:H2"/>
    <mergeCell ref="A3:H3"/>
    <mergeCell ref="A4:H4"/>
    <mergeCell ref="B5:B6"/>
    <mergeCell ref="C5:C6"/>
    <mergeCell ref="D5:D6"/>
    <mergeCell ref="E5:E6"/>
    <mergeCell ref="F5:F6"/>
  </mergeCells>
  <pageMargins left="0.7" right="0.7" top="0.75" bottom="0.75" header="0.3" footer="0.3"/>
  <pageSetup scale="66" orientation="portrait" r:id="rId1"/>
  <ignoredErrors>
    <ignoredError sqref="F27:F42 F9:F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Div + Prgm</vt:lpstr>
      <vt:lpstr>'EHR Div + Prgm'!Print_Area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2016-02-03T21:06:58Z</cp:lastPrinted>
  <dcterms:created xsi:type="dcterms:W3CDTF">2016-01-16T18:49:30Z</dcterms:created>
  <dcterms:modified xsi:type="dcterms:W3CDTF">2016-02-05T23:08:48Z</dcterms:modified>
</cp:coreProperties>
</file>