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0" yWindow="0" windowWidth="15660" windowHeight="8268"/>
  </bookViews>
  <sheets>
    <sheet name="PC&amp;B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  <c r="F19" i="1"/>
  <c r="E19" i="1"/>
  <c r="F18" i="1"/>
  <c r="E18" i="1"/>
  <c r="E15" i="1"/>
  <c r="F15" i="1"/>
  <c r="D14" i="1"/>
  <c r="C14" i="1"/>
  <c r="B14" i="1"/>
  <c r="F13" i="1"/>
  <c r="E13" i="1"/>
  <c r="F12" i="1"/>
  <c r="E12" i="1"/>
  <c r="D11" i="1"/>
  <c r="E11" i="1"/>
  <c r="F11" i="1"/>
  <c r="C11" i="1"/>
  <c r="C16" i="1"/>
  <c r="B11" i="1"/>
  <c r="B16" i="1"/>
  <c r="E10" i="1"/>
  <c r="F10" i="1"/>
  <c r="E9" i="1"/>
  <c r="F9" i="1"/>
  <c r="E8" i="1"/>
  <c r="F8" i="1"/>
  <c r="E7" i="1"/>
  <c r="F7" i="1"/>
  <c r="E6" i="1"/>
  <c r="F6" i="1"/>
  <c r="E5" i="1"/>
  <c r="F5" i="1"/>
  <c r="D16" i="1"/>
  <c r="E16" i="1"/>
  <c r="F16" i="1"/>
  <c r="E14" i="1"/>
  <c r="F14" i="1"/>
  <c r="E20" i="1"/>
  <c r="F20" i="1"/>
</calcChain>
</file>

<file path=xl/sharedStrings.xml><?xml version="1.0" encoding="utf-8"?>
<sst xmlns="http://schemas.openxmlformats.org/spreadsheetml/2006/main" count="29" uniqueCount="29">
  <si>
    <t>FY 2015
Actual</t>
  </si>
  <si>
    <t>FY 2016
Estimate</t>
  </si>
  <si>
    <t>FY 2017
Request</t>
  </si>
  <si>
    <t>Change over 
FY 2016 Estimate</t>
  </si>
  <si>
    <t>Amount</t>
  </si>
  <si>
    <t>Percent</t>
  </si>
  <si>
    <t>Totals may not add due to rounding.</t>
  </si>
  <si>
    <t>Personnel Compensation &amp; Benefits</t>
  </si>
  <si>
    <t>(Dollars in Millions)</t>
  </si>
  <si>
    <t>Regular FTE Usage (projected)</t>
  </si>
  <si>
    <t>Student FTE Usage (projected)</t>
  </si>
  <si>
    <t>Regular FTE Base Salary</t>
  </si>
  <si>
    <t>Student Salary</t>
  </si>
  <si>
    <r>
      <t>Other Compensation</t>
    </r>
    <r>
      <rPr>
        <vertAlign val="superscript"/>
        <sz val="9"/>
        <rFont val="Arial"/>
        <family val="2"/>
      </rPr>
      <t>1</t>
    </r>
  </si>
  <si>
    <t>Awards</t>
  </si>
  <si>
    <t>Subtotal, FTE Compensation</t>
  </si>
  <si>
    <t xml:space="preserve">Benefits </t>
  </si>
  <si>
    <r>
      <t>Other Benefits</t>
    </r>
    <r>
      <rPr>
        <vertAlign val="superscript"/>
        <sz val="9"/>
        <rFont val="Arial"/>
        <family val="2"/>
      </rPr>
      <t>2</t>
    </r>
  </si>
  <si>
    <t>Subtotal, Benefits</t>
  </si>
  <si>
    <r>
      <t>COLA</t>
    </r>
    <r>
      <rPr>
        <vertAlign val="superscript"/>
        <sz val="9"/>
        <rFont val="Arial"/>
        <family val="2"/>
      </rPr>
      <t>3</t>
    </r>
  </si>
  <si>
    <t>Total, PC&amp;B</t>
  </si>
  <si>
    <t>Source of Funds:</t>
  </si>
  <si>
    <t>AOAM Appropriaton</t>
  </si>
  <si>
    <r>
      <t>Administrative Cost Recoveries</t>
    </r>
    <r>
      <rPr>
        <vertAlign val="superscript"/>
        <sz val="9"/>
        <rFont val="Arial"/>
        <family val="2"/>
      </rPr>
      <t>4</t>
    </r>
  </si>
  <si>
    <t>Total, Resources for PC&amp;B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</si>
  <si>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Includes reimbursable details to NSF and terminal leave.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</si>
  <si>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Includes Federal Employee's Compensation Act (FECA) funding, overseas rental housing and education allowance, transit subsidies, and employee relocations.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</si>
  <si>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In FY 2016: includes nine months of the pay raise of 1.3 percent; which increases FTE Compensation costs by $1.63 million and Benefits by $457,000. In FY 2017: includes nine months of the projected pay raise of 1.6 percent; it increases FTE Compensation costs by $2.01 million and Benefits by $570,000. </t>
    </r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</si>
  <si>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ACR levels for FY 2016 and FY 2017 are estimated based on the levels in FY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</si>
</sst>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164" formatCode="#,##0;\-#,##0;&quot;-&quot;??"/>
    <numFmt numFmtId="165" formatCode="_([$$-409]* #,##0_);_([$$-409]* \(#,##0\);_([$$-409]* &quot;-&quot;_);_(@_)"/>
    <numFmt numFmtId="166" formatCode="0.0%;\-0.0%;&quot;-&quot;??"/>
    <numFmt numFmtId="167" formatCode="&quot;$&quot;#,##0.00"/>
    <numFmt numFmtId="168" formatCode="#,##0.00;\-#,##0.00;&quot;-&quot;??"/>
    <numFmt numFmtId="169" formatCode="_([$$-409]* #,##0.00_);_([$$-409]* \(#,##0.00\);_([$$-409]* &quot;-&quot;_);_(@_)"/>
    <numFmt numFmtId="170" formatCode="&quot;$&quot;#,##0.00;\-&quot;$&quot;#,##0.00;&quot;-&quot;??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8" fillId="0" borderId="0"/>
  </cellStyleXfs>
  <cellXfs count="74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3" xfId="0" applyFont="1" applyBorder="1" applyAlignment="1">
      <alignment horizontal="right"/>
    </xf>
    <xf numFmtId="0" fontId="3" fillId="0" borderId="0" xfId="0" applyFont="1" applyBorder="1"/>
    <xf numFmtId="49" fontId="9" fillId="0" borderId="4" xfId="2" applyNumberFormat="1" applyFont="1" applyBorder="1"/>
    <xf numFmtId="3" fontId="5" fillId="0" borderId="0" xfId="0" applyNumberFormat="1" applyFont="1" applyFill="1" applyBorder="1"/>
    <xf numFmtId="3" fontId="4" fillId="0" borderId="0" xfId="0" applyNumberFormat="1" applyFont="1" applyFill="1" applyBorder="1"/>
    <xf numFmtId="164" fontId="4" fillId="0" borderId="4" xfId="0" applyNumberFormat="1" applyFont="1" applyFill="1" applyBorder="1" applyAlignment="1">
      <alignment horizontal="right"/>
    </xf>
    <xf numFmtId="166" fontId="4" fillId="0" borderId="4" xfId="0" applyNumberFormat="1" applyFont="1" applyBorder="1" applyAlignment="1"/>
    <xf numFmtId="49" fontId="9" fillId="0" borderId="3" xfId="2" applyNumberFormat="1" applyFont="1" applyBorder="1"/>
    <xf numFmtId="3" fontId="5" fillId="0" borderId="3" xfId="0" applyNumberFormat="1" applyFont="1" applyFill="1" applyBorder="1"/>
    <xf numFmtId="3" fontId="4" fillId="0" borderId="3" xfId="0" applyNumberFormat="1" applyFont="1" applyFill="1" applyBorder="1"/>
    <xf numFmtId="3" fontId="4" fillId="0" borderId="3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166" fontId="9" fillId="0" borderId="3" xfId="0" applyNumberFormat="1" applyFont="1" applyBorder="1" applyAlignment="1"/>
    <xf numFmtId="0" fontId="10" fillId="0" borderId="0" xfId="0" applyFont="1"/>
    <xf numFmtId="49" fontId="4" fillId="0" borderId="4" xfId="2" applyNumberFormat="1" applyFont="1" applyBorder="1"/>
    <xf numFmtId="167" fontId="5" fillId="0" borderId="0" xfId="0" applyNumberFormat="1" applyFont="1" applyFill="1" applyBorder="1"/>
    <xf numFmtId="167" fontId="4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/>
    <xf numFmtId="166" fontId="4" fillId="0" borderId="0" xfId="1" applyNumberFormat="1" applyFont="1" applyFill="1" applyBorder="1" applyAlignment="1">
      <alignment horizontal="right"/>
    </xf>
    <xf numFmtId="49" fontId="4" fillId="0" borderId="0" xfId="2" applyNumberFormat="1" applyFont="1" applyBorder="1"/>
    <xf numFmtId="4" fontId="5" fillId="0" borderId="0" xfId="0" applyNumberFormat="1" applyFont="1" applyFill="1" applyBorder="1"/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/>
    <xf numFmtId="168" fontId="4" fillId="0" borderId="0" xfId="0" applyNumberFormat="1" applyFont="1" applyBorder="1" applyAlignment="1"/>
    <xf numFmtId="49" fontId="4" fillId="0" borderId="3" xfId="2" applyNumberFormat="1" applyFont="1" applyBorder="1"/>
    <xf numFmtId="168" fontId="4" fillId="0" borderId="3" xfId="0" applyNumberFormat="1" applyFont="1" applyBorder="1" applyAlignment="1"/>
    <xf numFmtId="166" fontId="4" fillId="0" borderId="3" xfId="1" applyNumberFormat="1" applyFont="1" applyFill="1" applyBorder="1" applyAlignment="1">
      <alignment horizontal="right"/>
    </xf>
    <xf numFmtId="49" fontId="6" fillId="0" borderId="4" xfId="2" applyNumberFormat="1" applyFont="1" applyBorder="1" applyAlignment="1">
      <alignment horizontal="left" indent="1"/>
    </xf>
    <xf numFmtId="167" fontId="6" fillId="0" borderId="4" xfId="0" applyNumberFormat="1" applyFont="1" applyFill="1" applyBorder="1" applyAlignment="1">
      <alignment horizontal="right"/>
    </xf>
    <xf numFmtId="167" fontId="6" fillId="0" borderId="4" xfId="0" applyNumberFormat="1" applyFont="1" applyFill="1" applyBorder="1" applyAlignment="1"/>
    <xf numFmtId="166" fontId="6" fillId="0" borderId="4" xfId="1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/>
    <xf numFmtId="168" fontId="4" fillId="0" borderId="3" xfId="0" applyNumberFormat="1" applyFont="1" applyFill="1" applyBorder="1" applyAlignment="1"/>
    <xf numFmtId="169" fontId="5" fillId="0" borderId="0" xfId="0" applyNumberFormat="1" applyFont="1"/>
    <xf numFmtId="49" fontId="4" fillId="0" borderId="1" xfId="2" applyNumberFormat="1" applyFont="1" applyBorder="1"/>
    <xf numFmtId="168" fontId="4" fillId="0" borderId="1" xfId="0" applyNumberFormat="1" applyFont="1" applyFill="1" applyBorder="1" applyAlignment="1">
      <alignment horizontal="right"/>
    </xf>
    <xf numFmtId="168" fontId="4" fillId="0" borderId="1" xfId="0" applyNumberFormat="1" applyFont="1" applyFill="1" applyBorder="1" applyAlignment="1"/>
    <xf numFmtId="166" fontId="4" fillId="0" borderId="1" xfId="1" applyNumberFormat="1" applyFont="1" applyFill="1" applyBorder="1" applyAlignment="1">
      <alignment horizontal="right"/>
    </xf>
    <xf numFmtId="49" fontId="6" fillId="0" borderId="5" xfId="2" applyNumberFormat="1" applyFont="1" applyBorder="1"/>
    <xf numFmtId="170" fontId="6" fillId="0" borderId="5" xfId="0" applyNumberFormat="1" applyFont="1" applyFill="1" applyBorder="1" applyAlignment="1">
      <alignment horizontal="right"/>
    </xf>
    <xf numFmtId="170" fontId="6" fillId="0" borderId="5" xfId="0" applyNumberFormat="1" applyFont="1" applyFill="1" applyBorder="1" applyAlignment="1"/>
    <xf numFmtId="166" fontId="6" fillId="0" borderId="5" xfId="1" applyNumberFormat="1" applyFont="1" applyFill="1" applyBorder="1" applyAlignment="1">
      <alignment horizontal="right"/>
    </xf>
    <xf numFmtId="49" fontId="4" fillId="0" borderId="6" xfId="2" applyNumberFormat="1" applyFont="1" applyBorder="1"/>
    <xf numFmtId="170" fontId="6" fillId="0" borderId="0" xfId="0" applyNumberFormat="1" applyFont="1" applyFill="1" applyBorder="1" applyAlignment="1">
      <alignment horizontal="right"/>
    </xf>
    <xf numFmtId="170" fontId="6" fillId="0" borderId="0" xfId="0" applyNumberFormat="1" applyFont="1" applyFill="1" applyBorder="1" applyAlignment="1"/>
    <xf numFmtId="166" fontId="6" fillId="0" borderId="0" xfId="1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41" fontId="4" fillId="0" borderId="3" xfId="0" applyNumberFormat="1" applyFont="1" applyFill="1" applyBorder="1" applyAlignment="1"/>
    <xf numFmtId="49" fontId="6" fillId="0" borderId="1" xfId="0" applyNumberFormat="1" applyFont="1" applyBorder="1"/>
    <xf numFmtId="170" fontId="6" fillId="0" borderId="1" xfId="0" applyNumberFormat="1" applyFont="1" applyFill="1" applyBorder="1" applyAlignment="1">
      <alignment horizontal="right"/>
    </xf>
    <xf numFmtId="170" fontId="6" fillId="0" borderId="1" xfId="0" applyNumberFormat="1" applyFont="1" applyFill="1" applyBorder="1" applyAlignment="1"/>
    <xf numFmtId="166" fontId="6" fillId="0" borderId="1" xfId="1" applyNumberFormat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0" xfId="2" applyNumberFormat="1" applyFont="1" applyAlignment="1">
      <alignment horizontal="justify" vertical="center"/>
    </xf>
    <xf numFmtId="49" fontId="7" fillId="0" borderId="0" xfId="2" applyNumberFormat="1" applyFont="1" applyAlignment="1">
      <alignment horizontal="left" vertical="center" wrapText="1"/>
    </xf>
    <xf numFmtId="49" fontId="7" fillId="0" borderId="0" xfId="2" applyNumberFormat="1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3">
    <cellStyle name="Normal" xfId="0" builtinId="0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workbookViewId="0">
      <selection activeCell="A26" sqref="A26"/>
    </sheetView>
  </sheetViews>
  <sheetFormatPr defaultColWidth="8.6640625" defaultRowHeight="13.2" x14ac:dyDescent="0.25"/>
  <cols>
    <col min="1" max="1" width="27" style="1" customWidth="1"/>
    <col min="2" max="3" width="9" style="1" customWidth="1"/>
    <col min="4" max="6" width="9" style="4" customWidth="1"/>
    <col min="7" max="8" width="8.6640625" style="1"/>
    <col min="9" max="9" width="11.109375" style="1" customWidth="1"/>
    <col min="10" max="16384" width="8.6640625" style="1"/>
  </cols>
  <sheetData>
    <row r="1" spans="1:8" x14ac:dyDescent="0.25">
      <c r="A1" s="65" t="s">
        <v>7</v>
      </c>
      <c r="B1" s="65"/>
      <c r="C1" s="65"/>
      <c r="D1" s="65"/>
      <c r="E1" s="65"/>
      <c r="F1" s="65"/>
    </row>
    <row r="2" spans="1:8" s="2" customFormat="1" ht="12" thickBot="1" x14ac:dyDescent="0.25">
      <c r="A2" s="66" t="s">
        <v>8</v>
      </c>
      <c r="B2" s="66"/>
      <c r="C2" s="66"/>
      <c r="D2" s="66"/>
      <c r="E2" s="66"/>
      <c r="F2" s="66"/>
    </row>
    <row r="3" spans="1:8" s="2" customFormat="1" ht="28.5" customHeight="1" x14ac:dyDescent="0.2">
      <c r="A3" s="67"/>
      <c r="B3" s="69" t="s">
        <v>0</v>
      </c>
      <c r="C3" s="69" t="s">
        <v>1</v>
      </c>
      <c r="D3" s="70" t="s">
        <v>2</v>
      </c>
      <c r="E3" s="72" t="s">
        <v>3</v>
      </c>
      <c r="F3" s="73"/>
    </row>
    <row r="4" spans="1:8" s="2" customFormat="1" ht="11.4" x14ac:dyDescent="0.2">
      <c r="A4" s="68"/>
      <c r="B4" s="68"/>
      <c r="C4" s="68"/>
      <c r="D4" s="71"/>
      <c r="E4" s="3" t="s">
        <v>4</v>
      </c>
      <c r="F4" s="3" t="s">
        <v>5</v>
      </c>
    </row>
    <row r="5" spans="1:8" s="2" customFormat="1" ht="11.4" x14ac:dyDescent="0.2">
      <c r="A5" s="5" t="s">
        <v>9</v>
      </c>
      <c r="B5" s="6">
        <v>1255</v>
      </c>
      <c r="C5" s="7">
        <v>1310</v>
      </c>
      <c r="D5" s="7">
        <v>1310</v>
      </c>
      <c r="E5" s="8">
        <f>D5-C5</f>
        <v>0</v>
      </c>
      <c r="F5" s="9">
        <f>IF(C5=0,"N/A  ",E5/C5)</f>
        <v>0</v>
      </c>
    </row>
    <row r="6" spans="1:8" s="16" customFormat="1" ht="11.4" x14ac:dyDescent="0.2">
      <c r="A6" s="10" t="s">
        <v>10</v>
      </c>
      <c r="B6" s="11">
        <v>30</v>
      </c>
      <c r="C6" s="12">
        <v>42</v>
      </c>
      <c r="D6" s="13">
        <v>42</v>
      </c>
      <c r="E6" s="14">
        <f>D6-C6</f>
        <v>0</v>
      </c>
      <c r="F6" s="15">
        <f>IF(C6=0,"N/A  ",E6/C6)</f>
        <v>0</v>
      </c>
    </row>
    <row r="7" spans="1:8" s="2" customFormat="1" ht="11.4" x14ac:dyDescent="0.2">
      <c r="A7" s="17" t="s">
        <v>11</v>
      </c>
      <c r="B7" s="18">
        <v>154.96</v>
      </c>
      <c r="C7" s="19">
        <v>164.8</v>
      </c>
      <c r="D7" s="20">
        <v>166.53</v>
      </c>
      <c r="E7" s="21">
        <f t="shared" ref="E7:E13" si="0">D7-C7</f>
        <v>1.7299999999999898</v>
      </c>
      <c r="F7" s="22">
        <f t="shared" ref="F7:F14" si="1">IF(C7=0,"N/A  ",E7/C7)</f>
        <v>1.0497572815533918E-2</v>
      </c>
    </row>
    <row r="8" spans="1:8" s="2" customFormat="1" ht="11.4" x14ac:dyDescent="0.2">
      <c r="A8" s="23" t="s">
        <v>12</v>
      </c>
      <c r="B8" s="24">
        <v>1.22</v>
      </c>
      <c r="C8" s="25">
        <v>1.6</v>
      </c>
      <c r="D8" s="26">
        <v>1.64</v>
      </c>
      <c r="E8" s="27">
        <f t="shared" si="0"/>
        <v>3.9999999999999813E-2</v>
      </c>
      <c r="F8" s="22">
        <f t="shared" si="1"/>
        <v>2.4999999999999883E-2</v>
      </c>
    </row>
    <row r="9" spans="1:8" s="2" customFormat="1" x14ac:dyDescent="0.2">
      <c r="A9" s="23" t="s">
        <v>13</v>
      </c>
      <c r="B9" s="24">
        <v>1.84</v>
      </c>
      <c r="C9" s="25">
        <v>2.4</v>
      </c>
      <c r="D9" s="26">
        <v>2.4</v>
      </c>
      <c r="E9" s="28">
        <f t="shared" si="0"/>
        <v>0</v>
      </c>
      <c r="F9" s="22">
        <f t="shared" si="1"/>
        <v>0</v>
      </c>
    </row>
    <row r="10" spans="1:8" s="2" customFormat="1" ht="11.4" x14ac:dyDescent="0.2">
      <c r="A10" s="29" t="s">
        <v>14</v>
      </c>
      <c r="B10" s="24">
        <v>2.0099999999999998</v>
      </c>
      <c r="C10" s="25">
        <v>1.92</v>
      </c>
      <c r="D10" s="26">
        <v>1.91</v>
      </c>
      <c r="E10" s="30">
        <f t="shared" si="0"/>
        <v>-1.0000000000000009E-2</v>
      </c>
      <c r="F10" s="31">
        <f t="shared" si="1"/>
        <v>-5.2083333333333382E-3</v>
      </c>
    </row>
    <row r="11" spans="1:8" s="2" customFormat="1" ht="12" x14ac:dyDescent="0.25">
      <c r="A11" s="32" t="s">
        <v>15</v>
      </c>
      <c r="B11" s="33">
        <f>SUM(B7:B10)</f>
        <v>160.03</v>
      </c>
      <c r="C11" s="33">
        <f>SUM(C7:C10)</f>
        <v>170.72</v>
      </c>
      <c r="D11" s="33">
        <f>SUM(D7:D10)</f>
        <v>172.48</v>
      </c>
      <c r="E11" s="34">
        <f>D11-C11</f>
        <v>1.7599999999999909</v>
      </c>
      <c r="F11" s="35">
        <f t="shared" si="1"/>
        <v>1.030927835051541E-2</v>
      </c>
    </row>
    <row r="12" spans="1:8" s="2" customFormat="1" ht="11.4" x14ac:dyDescent="0.2">
      <c r="A12" s="23" t="s">
        <v>16</v>
      </c>
      <c r="B12" s="24">
        <v>44.68</v>
      </c>
      <c r="C12" s="25">
        <v>46.1</v>
      </c>
      <c r="D12" s="26">
        <v>47.88</v>
      </c>
      <c r="E12" s="36">
        <f t="shared" si="0"/>
        <v>1.7800000000000011</v>
      </c>
      <c r="F12" s="22">
        <f>IF(C12=0,"N/A  ",E12/C12)</f>
        <v>3.8611713665943626E-2</v>
      </c>
    </row>
    <row r="13" spans="1:8" s="2" customFormat="1" x14ac:dyDescent="0.2">
      <c r="A13" s="29" t="s">
        <v>17</v>
      </c>
      <c r="B13" s="24">
        <v>0.9</v>
      </c>
      <c r="C13" s="25">
        <v>2.4300000000000002</v>
      </c>
      <c r="D13" s="26">
        <v>2.4300000000000002</v>
      </c>
      <c r="E13" s="37">
        <f t="shared" si="0"/>
        <v>0</v>
      </c>
      <c r="F13" s="31">
        <f t="shared" si="1"/>
        <v>0</v>
      </c>
    </row>
    <row r="14" spans="1:8" s="2" customFormat="1" ht="12" x14ac:dyDescent="0.25">
      <c r="A14" s="32" t="s">
        <v>18</v>
      </c>
      <c r="B14" s="33">
        <f>SUM(B12:B13)</f>
        <v>45.58</v>
      </c>
      <c r="C14" s="33">
        <f>SUM(C12:C13)</f>
        <v>48.53</v>
      </c>
      <c r="D14" s="33">
        <f>SUM(D12:D13)</f>
        <v>50.31</v>
      </c>
      <c r="E14" s="34">
        <f>D14-C14</f>
        <v>1.7800000000000011</v>
      </c>
      <c r="F14" s="35">
        <f t="shared" si="1"/>
        <v>3.6678343292808592E-2</v>
      </c>
      <c r="H14" s="38"/>
    </row>
    <row r="15" spans="1:8" s="2" customFormat="1" ht="13.8" thickBot="1" x14ac:dyDescent="0.25">
      <c r="A15" s="39" t="s">
        <v>19</v>
      </c>
      <c r="B15" s="40">
        <v>0</v>
      </c>
      <c r="C15" s="40">
        <v>2.09</v>
      </c>
      <c r="D15" s="40">
        <v>2.58</v>
      </c>
      <c r="E15" s="41">
        <f>D15-C15</f>
        <v>0.49000000000000021</v>
      </c>
      <c r="F15" s="42">
        <f>IF(C15=0,"N/A  ",E15/C15)</f>
        <v>0.23444976076555035</v>
      </c>
    </row>
    <row r="16" spans="1:8" s="2" customFormat="1" ht="12.6" thickBot="1" x14ac:dyDescent="0.3">
      <c r="A16" s="43" t="s">
        <v>20</v>
      </c>
      <c r="B16" s="44">
        <f>B11+B15+B14</f>
        <v>205.61</v>
      </c>
      <c r="C16" s="44">
        <f>C11+C15+C14+0.01</f>
        <v>221.35</v>
      </c>
      <c r="D16" s="44">
        <f>D11+D15+D14</f>
        <v>225.37</v>
      </c>
      <c r="E16" s="45">
        <f>D16-C16</f>
        <v>4.0200000000000102</v>
      </c>
      <c r="F16" s="46">
        <f>IF(C16=0,"N/A  ",E16/C16)</f>
        <v>1.8161283035916017E-2</v>
      </c>
    </row>
    <row r="17" spans="1:6" s="2" customFormat="1" ht="12.6" thickTop="1" x14ac:dyDescent="0.25">
      <c r="A17" s="47" t="s">
        <v>21</v>
      </c>
      <c r="B17" s="48"/>
      <c r="C17" s="48"/>
      <c r="D17" s="48"/>
      <c r="E17" s="49"/>
      <c r="F17" s="50"/>
    </row>
    <row r="18" spans="1:6" s="2" customFormat="1" ht="11.4" x14ac:dyDescent="0.2">
      <c r="A18" s="23" t="s">
        <v>22</v>
      </c>
      <c r="B18" s="26">
        <v>199.62529700000002</v>
      </c>
      <c r="C18" s="26">
        <v>215.53</v>
      </c>
      <c r="D18" s="26">
        <v>219.55</v>
      </c>
      <c r="E18" s="27">
        <f>D18-C18</f>
        <v>4.0200000000000102</v>
      </c>
      <c r="F18" s="22">
        <f>IF(C18=0,"N/A  ",E18/C18)</f>
        <v>1.8651695819607527E-2</v>
      </c>
    </row>
    <row r="19" spans="1:6" s="2" customFormat="1" x14ac:dyDescent="0.2">
      <c r="A19" s="29" t="s">
        <v>23</v>
      </c>
      <c r="B19" s="51">
        <v>5.9811230000000002</v>
      </c>
      <c r="C19" s="51">
        <v>5.82</v>
      </c>
      <c r="D19" s="51">
        <v>5.82</v>
      </c>
      <c r="E19" s="52">
        <f>D19-C19</f>
        <v>0</v>
      </c>
      <c r="F19" s="31">
        <f>IF(C19=0,"N/A  ",E19/C19)</f>
        <v>0</v>
      </c>
    </row>
    <row r="20" spans="1:6" s="2" customFormat="1" ht="12.6" thickBot="1" x14ac:dyDescent="0.3">
      <c r="A20" s="53" t="s">
        <v>24</v>
      </c>
      <c r="B20" s="54">
        <f>SUM(B18:B19)</f>
        <v>205.60642000000001</v>
      </c>
      <c r="C20" s="54">
        <f>SUM(C18:C19)</f>
        <v>221.35</v>
      </c>
      <c r="D20" s="54">
        <f>SUM(D18:D19)</f>
        <v>225.37</v>
      </c>
      <c r="E20" s="55">
        <f>D20-C20</f>
        <v>4.0200000000000102</v>
      </c>
      <c r="F20" s="56">
        <f>IF(C20=0,"N/A  ",E20/C20)</f>
        <v>1.8161283035916017E-2</v>
      </c>
    </row>
    <row r="21" spans="1:6" s="57" customFormat="1" ht="10.199999999999999" x14ac:dyDescent="0.3">
      <c r="A21" s="60" t="s">
        <v>6</v>
      </c>
      <c r="B21" s="60"/>
      <c r="C21" s="60"/>
      <c r="D21" s="60"/>
      <c r="E21" s="60"/>
      <c r="F21" s="60"/>
    </row>
    <row r="22" spans="1:6" s="57" customFormat="1" ht="13.8" customHeight="1" x14ac:dyDescent="0.3">
      <c r="A22" s="61" t="s">
        <v>25</v>
      </c>
      <c r="B22" s="61"/>
      <c r="C22" s="61"/>
      <c r="D22" s="61"/>
      <c r="E22" s="61"/>
      <c r="F22" s="61"/>
    </row>
    <row r="23" spans="1:6" s="58" customFormat="1" ht="22.2" customHeight="1" x14ac:dyDescent="0.3">
      <c r="A23" s="62" t="s">
        <v>26</v>
      </c>
      <c r="B23" s="62"/>
      <c r="C23" s="62"/>
      <c r="D23" s="62"/>
      <c r="E23" s="62"/>
      <c r="F23" s="62"/>
    </row>
    <row r="24" spans="1:6" s="57" customFormat="1" ht="35.4" customHeight="1" x14ac:dyDescent="0.3">
      <c r="A24" s="63" t="s">
        <v>27</v>
      </c>
      <c r="B24" s="63"/>
      <c r="C24" s="63"/>
      <c r="D24" s="63"/>
      <c r="E24" s="63"/>
      <c r="F24" s="63"/>
    </row>
    <row r="25" spans="1:6" s="59" customFormat="1" ht="13.8" customHeight="1" x14ac:dyDescent="0.3">
      <c r="A25" s="64" t="s">
        <v>28</v>
      </c>
      <c r="B25" s="64"/>
      <c r="C25" s="64"/>
      <c r="D25" s="64"/>
      <c r="E25" s="64"/>
      <c r="F25" s="64"/>
    </row>
  </sheetData>
  <mergeCells count="12">
    <mergeCell ref="A1:F1"/>
    <mergeCell ref="A2:F2"/>
    <mergeCell ref="A3:A4"/>
    <mergeCell ref="B3:B4"/>
    <mergeCell ref="C3:C4"/>
    <mergeCell ref="D3:D4"/>
    <mergeCell ref="E3:F3"/>
    <mergeCell ref="A21:F21"/>
    <mergeCell ref="A22:F22"/>
    <mergeCell ref="A23:F23"/>
    <mergeCell ref="A24:F24"/>
    <mergeCell ref="A25:F25"/>
  </mergeCells>
  <pageMargins left="0.7" right="0.7" top="0.75" bottom="0.75" header="0.3" footer="0.3"/>
  <ignoredErrors>
    <ignoredError sqref="B11:D15 B16 D16" formulaRange="1"/>
    <ignoredError sqref="C1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PC&amp;B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Jones, Thomas J</cp:lastModifiedBy>
  <dcterms:created xsi:type="dcterms:W3CDTF">2016-02-05T21:38:55Z</dcterms:created>
  <dcterms:modified xsi:type="dcterms:W3CDTF">2016-02-05T23:20:06Z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