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2" yWindow="-6240" windowWidth="10032" windowHeight="14100"/>
  </bookViews>
  <sheets>
    <sheet name="Facilities Summary, by Fac" sheetId="6" r:id="rId1"/>
  </sheets>
  <definedNames>
    <definedName name="_xlnm.Print_Area" localSheetId="0">'Facilities Summary, by Fac'!$A$1:$G$50</definedName>
  </definedNames>
  <calcPr calcId="152511" concurrentCalc="0"/>
  <fileRecoveryPr autoRecover="0"/>
</workbook>
</file>

<file path=xl/calcChain.xml><?xml version="1.0" encoding="utf-8"?>
<calcChain xmlns="http://schemas.openxmlformats.org/spreadsheetml/2006/main">
  <c r="F37" i="6" l="1"/>
  <c r="E37" i="6"/>
  <c r="D37" i="6"/>
  <c r="C37" i="6"/>
  <c r="G36" i="6"/>
  <c r="F36" i="6"/>
  <c r="E35" i="6"/>
  <c r="F35" i="6"/>
  <c r="G35" i="6"/>
  <c r="D35" i="6"/>
  <c r="C35" i="6"/>
  <c r="F34" i="6"/>
  <c r="G34" i="6"/>
  <c r="F33" i="6"/>
  <c r="G33" i="6"/>
  <c r="E32" i="6"/>
  <c r="F32" i="6"/>
  <c r="D32" i="6"/>
  <c r="C32" i="6"/>
  <c r="F31" i="6"/>
  <c r="G31" i="6"/>
  <c r="G30" i="6"/>
  <c r="F30" i="6"/>
  <c r="F29" i="6"/>
  <c r="G29" i="6"/>
  <c r="F28" i="6"/>
  <c r="G28" i="6"/>
  <c r="F27" i="6"/>
  <c r="G27" i="6"/>
  <c r="E26" i="6"/>
  <c r="D26" i="6"/>
  <c r="C26" i="6"/>
  <c r="F25" i="6"/>
  <c r="G25" i="6"/>
  <c r="F24" i="6"/>
  <c r="G24" i="6"/>
  <c r="F23" i="6"/>
  <c r="G23" i="6"/>
  <c r="F22" i="6"/>
  <c r="G22" i="6"/>
  <c r="F21" i="6"/>
  <c r="G21" i="6"/>
  <c r="F20" i="6"/>
  <c r="G20" i="6"/>
  <c r="F19" i="6"/>
  <c r="G19" i="6"/>
  <c r="F18" i="6"/>
  <c r="G18" i="6"/>
  <c r="F17" i="6"/>
  <c r="G17" i="6"/>
  <c r="F15" i="6"/>
  <c r="G15" i="6"/>
  <c r="F14" i="6"/>
  <c r="G14" i="6"/>
  <c r="F13" i="6"/>
  <c r="G13" i="6"/>
  <c r="F12" i="6"/>
  <c r="G12" i="6"/>
  <c r="F11" i="6"/>
  <c r="G11" i="6"/>
  <c r="F10" i="6"/>
  <c r="G10" i="6"/>
  <c r="F8" i="6"/>
  <c r="G8" i="6"/>
  <c r="F7" i="6"/>
  <c r="G7" i="6"/>
  <c r="E5" i="6"/>
  <c r="D5" i="6"/>
  <c r="D38" i="6"/>
  <c r="C5" i="6"/>
  <c r="C38" i="6"/>
  <c r="G37" i="6"/>
  <c r="F26" i="6"/>
  <c r="G26" i="6"/>
  <c r="G32" i="6"/>
  <c r="F5" i="6"/>
  <c r="G5" i="6"/>
  <c r="E38" i="6"/>
  <c r="F38" i="6"/>
  <c r="G38" i="6"/>
</calcChain>
</file>

<file path=xl/sharedStrings.xml><?xml version="1.0" encoding="utf-8"?>
<sst xmlns="http://schemas.openxmlformats.org/spreadsheetml/2006/main" count="54" uniqueCount="54">
  <si>
    <t>(Dollars in Millions)</t>
  </si>
  <si>
    <t>Amount</t>
  </si>
  <si>
    <t>Percent</t>
  </si>
  <si>
    <t>R&amp;RA Planning and Concept Development</t>
  </si>
  <si>
    <t>Totals may not add due to rounding.</t>
  </si>
  <si>
    <t>National Center for Atmospheric Research (NCAR)</t>
  </si>
  <si>
    <t>Gemini Observatory</t>
  </si>
  <si>
    <t>Large Hadron Collider (LHC)</t>
  </si>
  <si>
    <t>National Ecological Observatory Network (NEON)</t>
  </si>
  <si>
    <t>Ocean Observatories Initiative (OOI)</t>
  </si>
  <si>
    <t>Total, Major Multi-User Research Facilities</t>
  </si>
  <si>
    <t>Operations and Maintenance of Facilities under Construction</t>
  </si>
  <si>
    <t xml:space="preserve">Operations and Maintenance of Existing Facilities </t>
  </si>
  <si>
    <t>Engineering</t>
  </si>
  <si>
    <t>Geosciences</t>
  </si>
  <si>
    <t>Mathematical and Physical Sciences</t>
  </si>
  <si>
    <t>Polar Facilities and Logistics</t>
  </si>
  <si>
    <t>Arecibo Observatory</t>
  </si>
  <si>
    <t>International Ocean Discovery Program (IODP)</t>
  </si>
  <si>
    <t>Natural Hazards Engineering Research Infrastructure (NHERI)</t>
  </si>
  <si>
    <t>IceCube Neutrino Observatory</t>
  </si>
  <si>
    <t>Laser Interferometer Gravitational Wave Observatory (LIGO)</t>
  </si>
  <si>
    <t>National Superconducting Cyclotron Laboratory (NSCL)</t>
  </si>
  <si>
    <t>National Optical Astronomy Observatory (NOAO)</t>
  </si>
  <si>
    <t>National Nanotechnology Coordinated Infrastructure (NNCI)</t>
  </si>
  <si>
    <t>FY 2015
Actual</t>
  </si>
  <si>
    <t>FY 2016
Estimate</t>
  </si>
  <si>
    <t>Major Multi-User Research Facilities Funding, by Project</t>
  </si>
  <si>
    <t>Geodesy Advancing Geosciences and EarthScope (GAGE)</t>
  </si>
  <si>
    <t>Seismological Facilities for the Advancement of Geoscience 
   &amp; EarthScope (SAGE)</t>
  </si>
  <si>
    <r>
      <t>FY 2017
Request</t>
    </r>
    <r>
      <rPr>
        <vertAlign val="superscript"/>
        <sz val="9"/>
        <rFont val="Arial"/>
        <family val="2"/>
      </rPr>
      <t>1</t>
    </r>
  </si>
  <si>
    <r>
      <t>Academic Research Fleet</t>
    </r>
    <r>
      <rPr>
        <vertAlign val="superscript"/>
        <sz val="9"/>
        <rFont val="Arial"/>
        <family val="2"/>
      </rPr>
      <t>2</t>
    </r>
  </si>
  <si>
    <r>
      <t>Cornell High Energy Synchrotron Source (CHESS)</t>
    </r>
    <r>
      <rPr>
        <vertAlign val="superscript"/>
        <sz val="9"/>
        <rFont val="Arial"/>
        <family val="2"/>
      </rPr>
      <t>3</t>
    </r>
    <r>
      <rPr>
        <sz val="9"/>
        <rFont val="Arial"/>
        <family val="2"/>
      </rPr>
      <t xml:space="preserve"> </t>
    </r>
  </si>
  <si>
    <r>
      <t>National High Magnetic Field Laboratory (NHMFL)</t>
    </r>
    <r>
      <rPr>
        <vertAlign val="superscript"/>
        <sz val="9"/>
        <rFont val="Arial"/>
        <family val="2"/>
      </rPr>
      <t>4</t>
    </r>
  </si>
  <si>
    <r>
      <t>Daniel K. Inouye Solar Telescope (DKIST)</t>
    </r>
    <r>
      <rPr>
        <vertAlign val="superscript"/>
        <sz val="9"/>
        <rFont val="Arial"/>
        <family val="2"/>
      </rPr>
      <t>9</t>
    </r>
  </si>
  <si>
    <r>
      <t>Pre-construction Planning</t>
    </r>
    <r>
      <rPr>
        <vertAlign val="superscript"/>
        <sz val="9"/>
        <rFont val="Arial"/>
        <family val="2"/>
      </rPr>
      <t>10</t>
    </r>
  </si>
  <si>
    <r>
      <t>Major Research Equipment and Facilities Construction</t>
    </r>
    <r>
      <rPr>
        <b/>
        <vertAlign val="superscript"/>
        <sz val="9"/>
        <rFont val="Arial"/>
        <family val="2"/>
      </rPr>
      <t>11</t>
    </r>
  </si>
  <si>
    <r>
      <t>Other Facilities</t>
    </r>
    <r>
      <rPr>
        <vertAlign val="superscript"/>
        <sz val="9"/>
        <rFont val="Arial"/>
        <family val="2"/>
      </rPr>
      <t>5</t>
    </r>
  </si>
  <si>
    <r>
      <t>Federally Funded Research and Development Centers</t>
    </r>
    <r>
      <rPr>
        <b/>
        <vertAlign val="superscript"/>
        <sz val="9"/>
        <rFont val="Arial"/>
        <family val="2"/>
      </rPr>
      <t>6</t>
    </r>
  </si>
  <si>
    <r>
      <t>National Radio Astronomy Observatory (NRAO)</t>
    </r>
    <r>
      <rPr>
        <vertAlign val="superscript"/>
        <sz val="9"/>
        <rFont val="Arial"/>
        <family val="2"/>
      </rPr>
      <t>7</t>
    </r>
  </si>
  <si>
    <r>
      <t>National Solar Observatory (NSO)</t>
    </r>
    <r>
      <rPr>
        <vertAlign val="superscript"/>
        <sz val="9"/>
        <rFont val="Arial"/>
        <family val="2"/>
      </rPr>
      <t>8</t>
    </r>
  </si>
  <si>
    <r>
      <t>Other Astronomical Facilities</t>
    </r>
    <r>
      <rPr>
        <vertAlign val="superscript"/>
        <sz val="9"/>
        <rFont val="Arial"/>
        <family val="2"/>
      </rPr>
      <t>7</t>
    </r>
  </si>
  <si>
    <t>Change over 
FY 2016 Estimate</t>
  </si>
  <si>
    <r>
      <rPr>
        <vertAlign val="superscript"/>
        <sz val="8"/>
        <color theme="1"/>
        <rFont val="Arial"/>
        <family val="2"/>
      </rPr>
      <t>2</t>
    </r>
    <r>
      <rPr>
        <sz val="8"/>
        <color theme="1"/>
        <rFont val="Arial"/>
        <family val="2"/>
      </rPr>
      <t xml:space="preserve"> Academic Research Fleet funding includes ship operations and upgrades.  Regional Class Research Vessels  (RCRV) funding is no longer included on this line as it is proposed for an FY 2017 MREFC new construction start.</t>
    </r>
  </si>
  <si>
    <r>
      <rPr>
        <vertAlign val="superscript"/>
        <sz val="8"/>
        <color theme="1"/>
        <rFont val="Arial"/>
        <family val="2"/>
      </rPr>
      <t>4</t>
    </r>
    <r>
      <rPr>
        <sz val="8"/>
        <color theme="1"/>
        <rFont val="Arial"/>
        <family val="2"/>
      </rPr>
      <t xml:space="preserve"> Forward funding for the National High Magnetic Field Laboratory (NHMFL) of $11.88 million in FY 2015 reduced the amount required in FY 2016.</t>
    </r>
  </si>
  <si>
    <r>
      <rPr>
        <vertAlign val="superscript"/>
        <sz val="8"/>
        <color theme="1"/>
        <rFont val="Arial"/>
        <family val="2"/>
      </rPr>
      <t>5</t>
    </r>
    <r>
      <rPr>
        <sz val="8"/>
        <color theme="1"/>
        <rFont val="Arial"/>
        <family val="2"/>
      </rPr>
      <t xml:space="preserve"> Other Facilities includes ongoing MPS support for the Center for High Resolution Neutron Scattering (CHRNS).</t>
    </r>
  </si>
  <si>
    <r>
      <rPr>
        <vertAlign val="superscript"/>
        <sz val="8"/>
        <color theme="1"/>
        <rFont val="Arial"/>
        <family val="2"/>
      </rPr>
      <t>6</t>
    </r>
    <r>
      <rPr>
        <sz val="8"/>
        <color theme="1"/>
        <rFont val="Arial"/>
        <family val="2"/>
      </rPr>
      <t xml:space="preserve"> Federally-Funded R&amp;D Centers do not include support for the Office of Science and Technology Policy Institute (STPI), which is an FFRDC but not a multi-user research facility.</t>
    </r>
  </si>
  <si>
    <r>
      <rPr>
        <vertAlign val="superscript"/>
        <sz val="8"/>
        <color theme="1"/>
        <rFont val="Arial"/>
        <family val="2"/>
      </rPr>
      <t>8</t>
    </r>
    <r>
      <rPr>
        <sz val="8"/>
        <color theme="1"/>
        <rFont val="Arial"/>
        <family val="2"/>
      </rPr>
      <t xml:space="preserve"> National Solar Observatory (NSO) totals presented do not include $5.0 million in FY 2015, $9.0 million in FY 2016, and $14.0 million in FY 2017 for operations and maintenance support for the DKIST facility construction project.  That funding is captured within the total presented on the MREFC line.</t>
    </r>
  </si>
  <si>
    <r>
      <rPr>
        <vertAlign val="superscript"/>
        <sz val="8"/>
        <color theme="1"/>
        <rFont val="Arial"/>
        <family val="2"/>
      </rPr>
      <t>10</t>
    </r>
    <r>
      <rPr>
        <sz val="8"/>
        <color theme="1"/>
        <rFont val="Arial"/>
        <family val="2"/>
      </rPr>
      <t xml:space="preserve"> Pre-construction planning includes funding for potential next generation multi-user facilities.  This line reflects funding for Antarctic Infrastructure Modernization for Science (AIMS) for all three years and the Large Hadron Collider (LHC) upgrade for FY 2017 only.  The LHC upgrade  will be funded at $2.50 million in FY 2017.</t>
    </r>
  </si>
  <si>
    <r>
      <rPr>
        <vertAlign val="superscript"/>
        <sz val="8"/>
        <color theme="1"/>
        <rFont val="Arial"/>
        <family val="2"/>
      </rPr>
      <t>1</t>
    </r>
    <r>
      <rPr>
        <sz val="8"/>
        <color theme="1"/>
        <rFont val="Arial"/>
        <family val="2"/>
      </rPr>
      <t xml:space="preserve"> The FY 2017 Request for major multi-user facilities is $1,231.28 million, of which $1,214.88 million is discretionary funding and $16.40 million is new mandatory funding.  The new mandatory funding is within the NCAR ($1.30 million), GAGE ($1.50 million), SAGE ($2.60 million), and Polar Facilities and Logistics ($11.0 million) lines in the above table.</t>
    </r>
  </si>
  <si>
    <r>
      <rPr>
        <vertAlign val="superscript"/>
        <sz val="8"/>
        <color theme="1"/>
        <rFont val="Arial"/>
        <family val="2"/>
      </rPr>
      <t>11</t>
    </r>
    <r>
      <rPr>
        <sz val="8"/>
        <color theme="1"/>
        <rFont val="Arial"/>
        <family val="2"/>
      </rPr>
      <t xml:space="preserve"> Funding for MREFC Projects in this table include support for concept and development associated with ongoing and requested MREFC projects, i.e. RCRV, provided through the R&amp;RA account.  RCRV funding is $2.13 million in FY 2015, $3.0 million in FY 2016, and $2.0 million in FY 2017. </t>
    </r>
  </si>
  <si>
    <r>
      <rPr>
        <vertAlign val="superscript"/>
        <sz val="8"/>
        <color theme="1"/>
        <rFont val="Arial"/>
        <family val="2"/>
      </rPr>
      <t>9</t>
    </r>
    <r>
      <rPr>
        <sz val="8"/>
        <color theme="1"/>
        <rFont val="Arial"/>
        <family val="2"/>
      </rPr>
      <t xml:space="preserve"> Of total DKIST funding presented, $5.0 million in FY 2015, $9.0 million in FY 2016, and $14.0 million in FY 2017 is for operations and maintenance support provided through the National Solar Observatory, and for all years, $2.0 million is for cultural mitigation activities as agreed to during the environmental compliance process.  For more information, see the DKIST narrative in the MREFC chapter.</t>
    </r>
  </si>
  <si>
    <r>
      <rPr>
        <vertAlign val="superscript"/>
        <sz val="8"/>
        <color theme="1"/>
        <rFont val="Arial"/>
        <family val="2"/>
      </rPr>
      <t>7</t>
    </r>
    <r>
      <rPr>
        <sz val="8"/>
        <color theme="1"/>
        <rFont val="Arial"/>
        <family val="2"/>
      </rPr>
      <t xml:space="preserve"> Funding for the National Radio Astronomy Observatory (NRAO) includes operations and maintenance support for the Atacama Large Millimeter Array (ALMA).  The decrease in FY 2017 is due to the separation of the Green Bank Observatory and the Very Long Baseline Array from NRAO and ALMA; this funding is now included under "Other Astronomical Facilities" in this table.</t>
    </r>
  </si>
  <si>
    <r>
      <t xml:space="preserve">3 </t>
    </r>
    <r>
      <rPr>
        <sz val="8"/>
        <color theme="1"/>
        <rFont val="Arial"/>
        <family val="2"/>
      </rPr>
      <t>Forward funding for the Cornell High Energy Synchrotron Source (CHESS) of $1.97 million in FY 2015 reduced the amount required in FY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</si>
</sst>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quot;$&quot;#,##0.00;&quot;-&quot;??"/>
    <numFmt numFmtId="165" formatCode="#,##0.00;\-#,##0.00;&quot;-&quot;??"/>
    <numFmt numFmtId="166" formatCode="0.00_);[Red]\(0.00\)"/>
    <numFmt numFmtId="167" formatCode="0.0%;\-0.0;&quot;-&quot;??"/>
    <numFmt numFmtId="168" formatCode="0.0%"/>
  </numFmts>
  <fonts count="12" x14ac:knownFonts="1">
    <font>
      <sz val="10"/>
      <name val="Arial"/>
    </font>
    <font>
      <sz val="10"/>
      <name val="Arial"/>
      <family val="2"/>
    </font>
    <font>
      <sz val="8"/>
      <name val="Arial"/>
      <family val="2"/>
    </font>
    <font>
      <sz val="8"/>
      <color theme="1"/>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b/>
      <vertAlign val="superscript"/>
      <sz val="9"/>
      <name val="Arial"/>
      <family val="2"/>
    </font>
    <font>
      <vertAlign val="superscript"/>
      <sz val="8"/>
      <color theme="1"/>
      <name val="Arial"/>
      <family val="2"/>
    </font>
    <font>
      <b/>
      <sz val="11"/>
      <name val="Arial"/>
      <family val="2"/>
    </font>
  </fonts>
  <fills count="2">
    <fill>
      <patternFill patternType="none"/>
    </fill>
    <fill>
      <patternFill patternType="gray125"/>
    </fill>
  </fills>
  <borders count="16">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right/>
      <top style="medium">
        <color auto="1"/>
      </top>
      <bottom style="medium">
        <color auto="1"/>
      </bottom>
      <diagonal/>
    </border>
    <border>
      <left/>
      <right/>
      <top style="thin">
        <color auto="1"/>
      </top>
      <bottom/>
      <diagonal/>
    </border>
    <border>
      <left style="thin">
        <color indexed="64"/>
      </left>
      <right style="thin">
        <color indexed="64"/>
      </right>
      <top style="medium">
        <color indexed="64"/>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67">
    <xf numFmtId="0" fontId="0" fillId="0" borderId="0" xfId="0"/>
    <xf numFmtId="0" fontId="1" fillId="0" borderId="0" xfId="0" applyFont="1" applyFill="1"/>
    <xf numFmtId="0" fontId="1" fillId="0" borderId="0" xfId="0" applyFont="1" applyFill="1" applyAlignment="1">
      <alignment wrapText="1"/>
    </xf>
    <xf numFmtId="164" fontId="5" fillId="0" borderId="2" xfId="0" applyNumberFormat="1" applyFont="1" applyFill="1" applyBorder="1"/>
    <xf numFmtId="164" fontId="5" fillId="0" borderId="11" xfId="0" applyNumberFormat="1" applyFont="1" applyFill="1" applyBorder="1"/>
    <xf numFmtId="167" fontId="5" fillId="0" borderId="2" xfId="0" applyNumberFormat="1" applyFont="1" applyFill="1" applyBorder="1" applyAlignment="1">
      <alignment horizontal="right"/>
    </xf>
    <xf numFmtId="0" fontId="4" fillId="0" borderId="0" xfId="0" applyFont="1" applyFill="1"/>
    <xf numFmtId="0" fontId="4" fillId="0" borderId="12" xfId="0" applyFont="1" applyFill="1" applyBorder="1"/>
    <xf numFmtId="167" fontId="4" fillId="0" borderId="0" xfId="0" applyNumberFormat="1" applyFont="1" applyFill="1" applyAlignment="1">
      <alignment horizontal="right"/>
    </xf>
    <xf numFmtId="0" fontId="6" fillId="0" borderId="0" xfId="0" applyFont="1" applyFill="1" applyBorder="1" applyAlignment="1">
      <alignment vertical="top"/>
    </xf>
    <xf numFmtId="0" fontId="4" fillId="0" borderId="0" xfId="0" applyFont="1" applyFill="1" applyBorder="1" applyAlignment="1">
      <alignment vertical="top"/>
    </xf>
    <xf numFmtId="165" fontId="4" fillId="0" borderId="0" xfId="0" applyNumberFormat="1" applyFont="1" applyFill="1"/>
    <xf numFmtId="165" fontId="4" fillId="0" borderId="12" xfId="0" applyNumberFormat="1" applyFont="1" applyFill="1" applyBorder="1"/>
    <xf numFmtId="0" fontId="7" fillId="0" borderId="0" xfId="0" applyFont="1" applyFill="1" applyBorder="1" applyAlignment="1">
      <alignment vertical="top"/>
    </xf>
    <xf numFmtId="0" fontId="4" fillId="0" borderId="3" xfId="0" applyFont="1" applyFill="1" applyBorder="1" applyAlignment="1">
      <alignment vertical="top"/>
    </xf>
    <xf numFmtId="165" fontId="4" fillId="0" borderId="3" xfId="0" applyNumberFormat="1" applyFont="1" applyFill="1" applyBorder="1"/>
    <xf numFmtId="165" fontId="4" fillId="0" borderId="10" xfId="0" applyNumberFormat="1" applyFont="1" applyFill="1" applyBorder="1"/>
    <xf numFmtId="167" fontId="4" fillId="0" borderId="3" xfId="0" applyNumberFormat="1" applyFont="1" applyFill="1" applyBorder="1" applyAlignment="1">
      <alignment horizontal="right"/>
    </xf>
    <xf numFmtId="165" fontId="7" fillId="0" borderId="0" xfId="0" applyNumberFormat="1" applyFont="1" applyFill="1"/>
    <xf numFmtId="165" fontId="7" fillId="0" borderId="12" xfId="0" applyNumberFormat="1" applyFont="1" applyFill="1" applyBorder="1"/>
    <xf numFmtId="167" fontId="7" fillId="0" borderId="0" xfId="0" applyNumberFormat="1" applyFont="1" applyFill="1"/>
    <xf numFmtId="166" fontId="4" fillId="0" borderId="0" xfId="1" applyNumberFormat="1" applyFont="1" applyFill="1" applyBorder="1" applyAlignment="1" applyProtection="1">
      <alignment horizontal="left" vertical="top"/>
    </xf>
    <xf numFmtId="0" fontId="7" fillId="0" borderId="3" xfId="0" applyFont="1" applyFill="1" applyBorder="1" applyAlignment="1">
      <alignment vertical="top"/>
    </xf>
    <xf numFmtId="0" fontId="4" fillId="0" borderId="3" xfId="0" applyFont="1" applyFill="1" applyBorder="1" applyAlignment="1">
      <alignment vertical="top" wrapText="1"/>
    </xf>
    <xf numFmtId="165" fontId="4" fillId="0" borderId="3" xfId="0" applyNumberFormat="1" applyFont="1" applyFill="1" applyBorder="1" applyAlignment="1">
      <alignment vertical="top"/>
    </xf>
    <xf numFmtId="165" fontId="4" fillId="0" borderId="10" xfId="0" applyNumberFormat="1" applyFont="1" applyFill="1" applyBorder="1" applyAlignment="1">
      <alignment vertical="top"/>
    </xf>
    <xf numFmtId="167" fontId="4" fillId="0" borderId="3" xfId="0" applyNumberFormat="1" applyFont="1" applyFill="1" applyBorder="1" applyAlignment="1">
      <alignment horizontal="right" vertical="top"/>
    </xf>
    <xf numFmtId="0" fontId="4" fillId="0" borderId="0" xfId="0" applyFont="1" applyFill="1" applyBorder="1" applyAlignment="1">
      <alignment vertical="top" wrapText="1"/>
    </xf>
    <xf numFmtId="164" fontId="5" fillId="0" borderId="0" xfId="0" applyNumberFormat="1" applyFont="1" applyFill="1"/>
    <xf numFmtId="164" fontId="5" fillId="0" borderId="12" xfId="0" applyNumberFormat="1" applyFont="1" applyFill="1" applyBorder="1"/>
    <xf numFmtId="167" fontId="5" fillId="0" borderId="0" xfId="0" applyNumberFormat="1" applyFont="1" applyFill="1" applyAlignment="1">
      <alignment horizontal="right"/>
    </xf>
    <xf numFmtId="0" fontId="5" fillId="0" borderId="3" xfId="0" applyFont="1" applyFill="1" applyBorder="1" applyAlignment="1">
      <alignment vertical="top"/>
    </xf>
    <xf numFmtId="0" fontId="5" fillId="0" borderId="0" xfId="0" applyFont="1" applyFill="1" applyBorder="1" applyAlignment="1">
      <alignment vertical="top"/>
    </xf>
    <xf numFmtId="0" fontId="5" fillId="0" borderId="6" xfId="0" applyFont="1" applyFill="1" applyBorder="1" applyAlignment="1">
      <alignment vertical="center"/>
    </xf>
    <xf numFmtId="164" fontId="5" fillId="0" borderId="6" xfId="0" applyNumberFormat="1" applyFont="1" applyFill="1" applyBorder="1"/>
    <xf numFmtId="164" fontId="5" fillId="0" borderId="8" xfId="0" applyNumberFormat="1" applyFont="1" applyFill="1" applyBorder="1"/>
    <xf numFmtId="167" fontId="5" fillId="0" borderId="6" xfId="0" applyNumberFormat="1" applyFont="1" applyFill="1" applyBorder="1" applyAlignment="1">
      <alignment horizontal="right"/>
    </xf>
    <xf numFmtId="0" fontId="4" fillId="0" borderId="3" xfId="0" applyFont="1" applyFill="1" applyBorder="1" applyAlignment="1" applyProtection="1">
      <alignment horizontal="right" wrapText="1" readingOrder="1"/>
      <protection locked="0"/>
    </xf>
    <xf numFmtId="166" fontId="4" fillId="0" borderId="3" xfId="1" applyNumberFormat="1" applyFont="1" applyFill="1" applyBorder="1" applyAlignment="1" applyProtection="1">
      <alignment horizontal="left" vertical="top"/>
    </xf>
    <xf numFmtId="165" fontId="4" fillId="0" borderId="0" xfId="0" applyNumberFormat="1" applyFont="1" applyFill="1" applyBorder="1"/>
    <xf numFmtId="168" fontId="4" fillId="0" borderId="0" xfId="0" applyNumberFormat="1" applyFont="1" applyFill="1" applyAlignment="1">
      <alignment horizontal="right"/>
    </xf>
    <xf numFmtId="168" fontId="4" fillId="0" borderId="3" xfId="0" applyNumberFormat="1" applyFont="1" applyFill="1" applyBorder="1" applyAlignment="1">
      <alignment horizontal="right"/>
    </xf>
    <xf numFmtId="0" fontId="1" fillId="0" borderId="0" xfId="0" applyFont="1" applyFill="1" applyAlignment="1">
      <alignment horizontal="justify" vertical="center" wrapText="1"/>
    </xf>
    <xf numFmtId="0" fontId="3" fillId="0" borderId="0" xfId="0" applyFont="1" applyFill="1" applyAlignment="1">
      <alignment horizontal="justify" vertical="center" wrapText="1"/>
    </xf>
    <xf numFmtId="0" fontId="1" fillId="0" borderId="0" xfId="0" applyFont="1" applyFill="1" applyAlignment="1">
      <alignment horizontal="justify" vertical="center"/>
    </xf>
    <xf numFmtId="0" fontId="3" fillId="0" borderId="0" xfId="0" applyFont="1" applyFill="1" applyAlignment="1">
      <alignment vertical="center" wrapText="1"/>
    </xf>
    <xf numFmtId="0" fontId="3" fillId="0" borderId="0" xfId="0" applyFont="1" applyFill="1" applyAlignment="1">
      <alignment horizontal="justify" vertical="center" wrapText="1"/>
    </xf>
    <xf numFmtId="0" fontId="3" fillId="0" borderId="0" xfId="0" applyFont="1" applyFill="1" applyAlignment="1">
      <alignment horizontal="justify" wrapText="1"/>
    </xf>
    <xf numFmtId="0" fontId="3" fillId="0" borderId="0" xfId="0" applyFont="1" applyFill="1" applyAlignment="1">
      <alignment horizontal="left" vertical="center" wrapText="1"/>
    </xf>
    <xf numFmtId="0" fontId="10" fillId="0" borderId="0" xfId="0" applyFont="1" applyFill="1" applyAlignment="1">
      <alignment horizontal="left" vertical="center" wrapText="1"/>
    </xf>
    <xf numFmtId="0" fontId="11" fillId="0" borderId="0" xfId="0"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center" vertical="top" wrapText="1" readingOrder="1"/>
      <protection locked="0"/>
    </xf>
    <xf numFmtId="0" fontId="4" fillId="0" borderId="4" xfId="0" applyFont="1" applyFill="1" applyBorder="1" applyAlignment="1" applyProtection="1">
      <alignment vertical="top" wrapText="1"/>
      <protection locked="0"/>
    </xf>
    <xf numFmtId="0" fontId="4" fillId="0" borderId="4" xfId="0" applyFont="1" applyFill="1" applyBorder="1" applyAlignment="1" applyProtection="1">
      <alignment horizontal="right" wrapText="1" readingOrder="1"/>
      <protection locked="0"/>
    </xf>
    <xf numFmtId="0" fontId="4" fillId="0" borderId="3" xfId="0" applyFont="1" applyFill="1" applyBorder="1" applyAlignment="1" applyProtection="1">
      <alignment horizontal="right" wrapText="1" readingOrder="1"/>
      <protection locked="0"/>
    </xf>
    <xf numFmtId="0" fontId="4" fillId="0" borderId="14" xfId="0" applyFont="1" applyFill="1" applyBorder="1" applyAlignment="1" applyProtection="1">
      <alignment horizontal="right" wrapText="1" readingOrder="1"/>
      <protection locked="0"/>
    </xf>
    <xf numFmtId="0" fontId="4" fillId="0" borderId="15" xfId="0" applyFont="1" applyFill="1" applyBorder="1" applyAlignment="1" applyProtection="1">
      <alignment horizontal="right" wrapText="1" readingOrder="1"/>
      <protection locked="0"/>
    </xf>
    <xf numFmtId="0" fontId="4" fillId="0" borderId="9" xfId="0" applyFont="1" applyFill="1" applyBorder="1" applyAlignment="1" applyProtection="1">
      <alignment horizontal="right" wrapText="1" readingOrder="1"/>
      <protection locked="0"/>
    </xf>
    <xf numFmtId="0" fontId="4" fillId="0" borderId="10" xfId="0" applyFont="1" applyFill="1" applyBorder="1" applyAlignment="1" applyProtection="1">
      <alignment horizontal="right" wrapText="1" readingOrder="1"/>
      <protection locked="0"/>
    </xf>
    <xf numFmtId="0" fontId="4" fillId="0" borderId="13" xfId="0" applyFont="1" applyFill="1" applyBorder="1" applyAlignment="1" applyProtection="1">
      <alignment horizontal="center" vertical="center" wrapText="1" readingOrder="1"/>
      <protection locked="0"/>
    </xf>
    <xf numFmtId="0" fontId="4" fillId="0" borderId="5" xfId="0" applyFont="1" applyFill="1" applyBorder="1" applyAlignment="1" applyProtection="1">
      <alignment horizontal="center" vertical="center" wrapText="1" readingOrder="1"/>
      <protection locked="0"/>
    </xf>
    <xf numFmtId="0" fontId="4" fillId="0" borderId="3" xfId="0" applyFont="1" applyFill="1" applyBorder="1" applyAlignment="1" applyProtection="1">
      <alignment vertical="top" wrapText="1"/>
      <protection locked="0"/>
    </xf>
    <xf numFmtId="0" fontId="5" fillId="0" borderId="2" xfId="0" applyFont="1" applyFill="1" applyBorder="1" applyAlignment="1">
      <alignment vertical="top"/>
    </xf>
    <xf numFmtId="0" fontId="2" fillId="0" borderId="4" xfId="0" applyFont="1" applyFill="1" applyBorder="1" applyAlignment="1">
      <alignment horizontal="justify" vertical="center"/>
    </xf>
    <xf numFmtId="0" fontId="6" fillId="0" borderId="7" xfId="0" applyFont="1" applyFill="1" applyBorder="1" applyAlignment="1">
      <alignment vertical="top"/>
    </xf>
    <xf numFmtId="0" fontId="5" fillId="0" borderId="7" xfId="0" applyFont="1" applyFill="1" applyBorder="1" applyAlignment="1">
      <alignment vertical="top"/>
    </xf>
    <xf numFmtId="0" fontId="5" fillId="0" borderId="1" xfId="0" applyFont="1" applyFill="1" applyBorder="1" applyAlignment="1">
      <alignment vertical="top"/>
    </xf>
  </cellXfs>
  <cellStyles count="3">
    <cellStyle name="Normal" xfId="0" builtinId="0"/>
    <cellStyle name="Normal 2" xfId="2"/>
    <cellStyle name="Normal_Sheet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abSelected="1" zoomScaleNormal="100" workbookViewId="0">
      <selection activeCell="J20" sqref="J20"/>
    </sheetView>
  </sheetViews>
  <sheetFormatPr defaultColWidth="8.88671875" defaultRowHeight="13.2" x14ac:dyDescent="0.25"/>
  <cols>
    <col min="1" max="1" width="2.109375" style="1" customWidth="1"/>
    <col min="2" max="2" width="57.6640625" style="1" customWidth="1"/>
    <col min="3" max="3" width="11" style="1" customWidth="1"/>
    <col min="4" max="4" width="10.88671875" style="1" customWidth="1"/>
    <col min="5" max="5" width="10.6640625" style="1" customWidth="1"/>
    <col min="6" max="7" width="8.88671875" style="1" customWidth="1"/>
    <col min="8" max="16384" width="8.88671875" style="1"/>
  </cols>
  <sheetData>
    <row r="1" spans="1:7" ht="13.8" x14ac:dyDescent="0.25">
      <c r="A1" s="50" t="s">
        <v>27</v>
      </c>
      <c r="B1" s="50"/>
      <c r="C1" s="50"/>
      <c r="D1" s="50"/>
      <c r="E1" s="50"/>
      <c r="F1" s="50"/>
      <c r="G1" s="50"/>
    </row>
    <row r="2" spans="1:7" ht="13.8" thickBot="1" x14ac:dyDescent="0.3">
      <c r="A2" s="51" t="s">
        <v>0</v>
      </c>
      <c r="B2" s="51"/>
      <c r="C2" s="51"/>
      <c r="D2" s="51"/>
      <c r="E2" s="51"/>
      <c r="F2" s="51"/>
      <c r="G2" s="51"/>
    </row>
    <row r="3" spans="1:7" ht="28.5" customHeight="1" x14ac:dyDescent="0.25">
      <c r="A3" s="52"/>
      <c r="B3" s="52"/>
      <c r="C3" s="53" t="s">
        <v>25</v>
      </c>
      <c r="D3" s="55" t="s">
        <v>26</v>
      </c>
      <c r="E3" s="57" t="s">
        <v>30</v>
      </c>
      <c r="F3" s="59" t="s">
        <v>42</v>
      </c>
      <c r="G3" s="60"/>
    </row>
    <row r="4" spans="1:7" x14ac:dyDescent="0.25">
      <c r="A4" s="61"/>
      <c r="B4" s="61"/>
      <c r="C4" s="54"/>
      <c r="D4" s="56"/>
      <c r="E4" s="58"/>
      <c r="F4" s="37" t="s">
        <v>1</v>
      </c>
      <c r="G4" s="37" t="s">
        <v>2</v>
      </c>
    </row>
    <row r="5" spans="1:7" x14ac:dyDescent="0.25">
      <c r="A5" s="62" t="s">
        <v>12</v>
      </c>
      <c r="B5" s="62"/>
      <c r="C5" s="3">
        <f>SUM(C7:C8,C10:C15,C17:C25)</f>
        <v>736.77405999999996</v>
      </c>
      <c r="D5" s="3">
        <f>SUM(D7:D8,D10:D15,D17:D25)</f>
        <v>697.24999999999989</v>
      </c>
      <c r="E5" s="4">
        <f>SUM(E7:E8,E10:E15,E17:E25)</f>
        <v>732.07999999999981</v>
      </c>
      <c r="F5" s="3">
        <f>E5-D5</f>
        <v>34.829999999999927</v>
      </c>
      <c r="G5" s="5">
        <f>IF(D5=0,"N/A", F5/D5)</f>
        <v>4.9953388311222563E-2</v>
      </c>
    </row>
    <row r="6" spans="1:7" x14ac:dyDescent="0.25">
      <c r="A6" s="64" t="s">
        <v>13</v>
      </c>
      <c r="B6" s="64"/>
      <c r="C6" s="6"/>
      <c r="D6" s="6"/>
      <c r="E6" s="7"/>
      <c r="F6" s="6"/>
      <c r="G6" s="8"/>
    </row>
    <row r="7" spans="1:7" ht="12.75" customHeight="1" x14ac:dyDescent="0.25">
      <c r="A7" s="9"/>
      <c r="B7" s="10" t="s">
        <v>24</v>
      </c>
      <c r="C7" s="11">
        <v>15.015043</v>
      </c>
      <c r="D7" s="11">
        <v>15.46</v>
      </c>
      <c r="E7" s="12">
        <v>15.46</v>
      </c>
      <c r="F7" s="11">
        <f t="shared" ref="F7:F38" si="0">E7-D7</f>
        <v>0</v>
      </c>
      <c r="G7" s="8">
        <f t="shared" ref="G7:G38" si="1">IF(D7=0,"N/A", F7/D7)</f>
        <v>0</v>
      </c>
    </row>
    <row r="8" spans="1:7" x14ac:dyDescent="0.25">
      <c r="A8" s="13"/>
      <c r="B8" s="14" t="s">
        <v>19</v>
      </c>
      <c r="C8" s="15">
        <v>18.235977999999999</v>
      </c>
      <c r="D8" s="15">
        <v>12.5</v>
      </c>
      <c r="E8" s="16">
        <v>12.5</v>
      </c>
      <c r="F8" s="15">
        <f t="shared" si="0"/>
        <v>0</v>
      </c>
      <c r="G8" s="17">
        <f t="shared" si="1"/>
        <v>0</v>
      </c>
    </row>
    <row r="9" spans="1:7" x14ac:dyDescent="0.25">
      <c r="A9" s="64" t="s">
        <v>14</v>
      </c>
      <c r="B9" s="64"/>
      <c r="C9" s="18"/>
      <c r="D9" s="18"/>
      <c r="E9" s="19"/>
      <c r="F9" s="18"/>
      <c r="G9" s="20"/>
    </row>
    <row r="10" spans="1:7" x14ac:dyDescent="0.25">
      <c r="A10" s="13"/>
      <c r="B10" s="10" t="s">
        <v>31</v>
      </c>
      <c r="C10" s="11">
        <v>79.873931999999996</v>
      </c>
      <c r="D10" s="11">
        <v>83.8</v>
      </c>
      <c r="E10" s="12">
        <v>82.8</v>
      </c>
      <c r="F10" s="11">
        <f t="shared" si="0"/>
        <v>-1</v>
      </c>
      <c r="G10" s="40">
        <f t="shared" si="1"/>
        <v>-1.1933174224343675E-2</v>
      </c>
    </row>
    <row r="11" spans="1:7" x14ac:dyDescent="0.25">
      <c r="A11" s="13"/>
      <c r="B11" s="21" t="s">
        <v>28</v>
      </c>
      <c r="C11" s="11">
        <v>11.579013</v>
      </c>
      <c r="D11" s="11">
        <v>11.58</v>
      </c>
      <c r="E11" s="12">
        <v>13.08</v>
      </c>
      <c r="F11" s="11">
        <f t="shared" si="0"/>
        <v>1.5</v>
      </c>
      <c r="G11" s="8">
        <f t="shared" si="1"/>
        <v>0.12953367875647667</v>
      </c>
    </row>
    <row r="12" spans="1:7" x14ac:dyDescent="0.25">
      <c r="A12" s="13"/>
      <c r="B12" s="10" t="s">
        <v>18</v>
      </c>
      <c r="C12" s="11">
        <v>48</v>
      </c>
      <c r="D12" s="11">
        <v>48</v>
      </c>
      <c r="E12" s="12">
        <v>48</v>
      </c>
      <c r="F12" s="11">
        <f t="shared" si="0"/>
        <v>0</v>
      </c>
      <c r="G12" s="8">
        <f t="shared" si="1"/>
        <v>0</v>
      </c>
    </row>
    <row r="13" spans="1:7" x14ac:dyDescent="0.25">
      <c r="A13" s="13"/>
      <c r="B13" s="10" t="s">
        <v>9</v>
      </c>
      <c r="C13" s="11">
        <v>55</v>
      </c>
      <c r="D13" s="11">
        <v>55</v>
      </c>
      <c r="E13" s="12">
        <v>50</v>
      </c>
      <c r="F13" s="11">
        <f t="shared" ref="F13" si="2">E13-D13</f>
        <v>-5</v>
      </c>
      <c r="G13" s="40">
        <f t="shared" ref="G13" si="3">IF(D13=0,"N/A", F13/D13)</f>
        <v>-9.0909090909090912E-2</v>
      </c>
    </row>
    <row r="14" spans="1:7" x14ac:dyDescent="0.25">
      <c r="A14" s="13"/>
      <c r="B14" s="10" t="s">
        <v>16</v>
      </c>
      <c r="C14" s="11">
        <v>314.5376</v>
      </c>
      <c r="D14" s="11">
        <v>286.57</v>
      </c>
      <c r="E14" s="12">
        <v>307.07</v>
      </c>
      <c r="F14" s="11">
        <f t="shared" si="0"/>
        <v>20.5</v>
      </c>
      <c r="G14" s="8">
        <f t="shared" si="1"/>
        <v>7.1535750427469735E-2</v>
      </c>
    </row>
    <row r="15" spans="1:7" ht="22.8" x14ac:dyDescent="0.25">
      <c r="A15" s="22"/>
      <c r="B15" s="23" t="s">
        <v>29</v>
      </c>
      <c r="C15" s="24">
        <v>24.35</v>
      </c>
      <c r="D15" s="24">
        <v>24.35</v>
      </c>
      <c r="E15" s="25">
        <v>26.95</v>
      </c>
      <c r="F15" s="24">
        <f t="shared" si="0"/>
        <v>2.5999999999999979</v>
      </c>
      <c r="G15" s="26">
        <f t="shared" si="1"/>
        <v>0.10677618069815185</v>
      </c>
    </row>
    <row r="16" spans="1:7" x14ac:dyDescent="0.25">
      <c r="A16" s="64" t="s">
        <v>15</v>
      </c>
      <c r="B16" s="64"/>
      <c r="C16" s="18"/>
      <c r="D16" s="18"/>
      <c r="E16" s="19"/>
      <c r="F16" s="18"/>
      <c r="G16" s="20"/>
    </row>
    <row r="17" spans="1:7" x14ac:dyDescent="0.25">
      <c r="A17" s="13"/>
      <c r="B17" s="10" t="s">
        <v>17</v>
      </c>
      <c r="C17" s="11">
        <v>8.0099719999999994</v>
      </c>
      <c r="D17" s="11">
        <v>8.1999999999999993</v>
      </c>
      <c r="E17" s="12">
        <v>8.3000000000000007</v>
      </c>
      <c r="F17" s="11">
        <f t="shared" si="0"/>
        <v>0.10000000000000142</v>
      </c>
      <c r="G17" s="8">
        <f t="shared" si="1"/>
        <v>1.2195121951219686E-2</v>
      </c>
    </row>
    <row r="18" spans="1:7" x14ac:dyDescent="0.25">
      <c r="A18" s="13"/>
      <c r="B18" s="27" t="s">
        <v>32</v>
      </c>
      <c r="C18" s="11">
        <v>21.967504000000002</v>
      </c>
      <c r="D18" s="11">
        <v>18.03</v>
      </c>
      <c r="E18" s="12">
        <v>20</v>
      </c>
      <c r="F18" s="11">
        <f t="shared" si="0"/>
        <v>1.9699999999999989</v>
      </c>
      <c r="G18" s="8">
        <f t="shared" si="1"/>
        <v>0.10926234054353848</v>
      </c>
    </row>
    <row r="19" spans="1:7" x14ac:dyDescent="0.25">
      <c r="A19" s="13"/>
      <c r="B19" s="10" t="s">
        <v>6</v>
      </c>
      <c r="C19" s="11">
        <v>20.612376999999999</v>
      </c>
      <c r="D19" s="11">
        <v>19.88</v>
      </c>
      <c r="E19" s="12">
        <v>20.420000000000002</v>
      </c>
      <c r="F19" s="11">
        <f t="shared" si="0"/>
        <v>0.5400000000000027</v>
      </c>
      <c r="G19" s="8">
        <f t="shared" si="1"/>
        <v>2.7162977867203356E-2</v>
      </c>
    </row>
    <row r="20" spans="1:7" x14ac:dyDescent="0.25">
      <c r="A20" s="13"/>
      <c r="B20" s="27" t="s">
        <v>20</v>
      </c>
      <c r="C20" s="11">
        <v>6.9</v>
      </c>
      <c r="D20" s="11">
        <v>6.9</v>
      </c>
      <c r="E20" s="12">
        <v>7</v>
      </c>
      <c r="F20" s="11">
        <f t="shared" si="0"/>
        <v>9.9999999999999645E-2</v>
      </c>
      <c r="G20" s="8">
        <f t="shared" si="1"/>
        <v>1.4492753623188354E-2</v>
      </c>
    </row>
    <row r="21" spans="1:7" x14ac:dyDescent="0.25">
      <c r="A21" s="13"/>
      <c r="B21" s="10" t="s">
        <v>7</v>
      </c>
      <c r="C21" s="11">
        <v>18</v>
      </c>
      <c r="D21" s="11">
        <v>18</v>
      </c>
      <c r="E21" s="12">
        <v>18</v>
      </c>
      <c r="F21" s="11">
        <f t="shared" si="0"/>
        <v>0</v>
      </c>
      <c r="G21" s="8">
        <f t="shared" si="1"/>
        <v>0</v>
      </c>
    </row>
    <row r="22" spans="1:7" ht="11.25" customHeight="1" x14ac:dyDescent="0.25">
      <c r="A22" s="13"/>
      <c r="B22" s="10" t="s">
        <v>21</v>
      </c>
      <c r="C22" s="11">
        <v>33</v>
      </c>
      <c r="D22" s="11">
        <v>39.43</v>
      </c>
      <c r="E22" s="12">
        <v>39.43</v>
      </c>
      <c r="F22" s="11">
        <f t="shared" si="0"/>
        <v>0</v>
      </c>
      <c r="G22" s="8">
        <f t="shared" si="1"/>
        <v>0</v>
      </c>
    </row>
    <row r="23" spans="1:7" ht="13.5" customHeight="1" x14ac:dyDescent="0.25">
      <c r="A23" s="13"/>
      <c r="B23" s="10" t="s">
        <v>33</v>
      </c>
      <c r="C23" s="11">
        <v>35.923684000000002</v>
      </c>
      <c r="D23" s="11">
        <v>22.78</v>
      </c>
      <c r="E23" s="12">
        <v>35.78</v>
      </c>
      <c r="F23" s="11">
        <f t="shared" si="0"/>
        <v>13</v>
      </c>
      <c r="G23" s="8">
        <f t="shared" si="1"/>
        <v>0.57067603160667246</v>
      </c>
    </row>
    <row r="24" spans="1:7" x14ac:dyDescent="0.25">
      <c r="A24" s="13"/>
      <c r="B24" s="10" t="s">
        <v>22</v>
      </c>
      <c r="C24" s="11">
        <v>23</v>
      </c>
      <c r="D24" s="11">
        <v>24</v>
      </c>
      <c r="E24" s="12">
        <v>24.5</v>
      </c>
      <c r="F24" s="11">
        <f t="shared" si="0"/>
        <v>0.5</v>
      </c>
      <c r="G24" s="8">
        <f t="shared" si="1"/>
        <v>2.0833333333333332E-2</v>
      </c>
    </row>
    <row r="25" spans="1:7" x14ac:dyDescent="0.25">
      <c r="A25" s="13"/>
      <c r="B25" s="38" t="s">
        <v>37</v>
      </c>
      <c r="C25" s="15">
        <v>2.7689569999999999</v>
      </c>
      <c r="D25" s="15">
        <v>2.77</v>
      </c>
      <c r="E25" s="16">
        <v>2.79</v>
      </c>
      <c r="F25" s="15">
        <f t="shared" si="0"/>
        <v>2.0000000000000018E-2</v>
      </c>
      <c r="G25" s="17">
        <f t="shared" si="1"/>
        <v>7.2202166064982013E-3</v>
      </c>
    </row>
    <row r="26" spans="1:7" ht="13.8" x14ac:dyDescent="0.25">
      <c r="A26" s="65" t="s">
        <v>38</v>
      </c>
      <c r="B26" s="65"/>
      <c r="C26" s="28">
        <f>SUM(C27:C31)</f>
        <v>215.51</v>
      </c>
      <c r="D26" s="28">
        <f>SUM(D27:D31)</f>
        <v>212.88</v>
      </c>
      <c r="E26" s="29">
        <f>SUM(E27:E31)</f>
        <v>215.57999999999998</v>
      </c>
      <c r="F26" s="28">
        <f t="shared" si="0"/>
        <v>2.6999999999999886</v>
      </c>
      <c r="G26" s="40">
        <f t="shared" si="1"/>
        <v>1.2683201803833092E-2</v>
      </c>
    </row>
    <row r="27" spans="1:7" x14ac:dyDescent="0.25">
      <c r="A27" s="10"/>
      <c r="B27" s="10" t="s">
        <v>5</v>
      </c>
      <c r="C27" s="11">
        <v>98.7</v>
      </c>
      <c r="D27" s="11">
        <v>99.7</v>
      </c>
      <c r="E27" s="12">
        <v>101</v>
      </c>
      <c r="F27" s="11">
        <f t="shared" si="0"/>
        <v>1.2999999999999972</v>
      </c>
      <c r="G27" s="8">
        <f t="shared" si="1"/>
        <v>1.3039117352056139E-2</v>
      </c>
    </row>
    <row r="28" spans="1:7" x14ac:dyDescent="0.25">
      <c r="A28" s="10"/>
      <c r="B28" s="10" t="s">
        <v>23</v>
      </c>
      <c r="C28" s="11">
        <v>25.5</v>
      </c>
      <c r="D28" s="11">
        <v>21.6</v>
      </c>
      <c r="E28" s="12">
        <v>21.83</v>
      </c>
      <c r="F28" s="11">
        <f t="shared" si="0"/>
        <v>0.22999999999999687</v>
      </c>
      <c r="G28" s="8">
        <f t="shared" si="1"/>
        <v>1.0648148148148002E-2</v>
      </c>
    </row>
    <row r="29" spans="1:7" ht="15" customHeight="1" x14ac:dyDescent="0.25">
      <c r="A29" s="10"/>
      <c r="B29" s="10" t="s">
        <v>39</v>
      </c>
      <c r="C29" s="39">
        <v>83.31</v>
      </c>
      <c r="D29" s="39">
        <v>82.08</v>
      </c>
      <c r="E29" s="12">
        <v>75.25</v>
      </c>
      <c r="F29" s="39">
        <f t="shared" si="0"/>
        <v>-6.8299999999999983</v>
      </c>
      <c r="G29" s="40">
        <f t="shared" si="1"/>
        <v>-8.3211500974658847E-2</v>
      </c>
    </row>
    <row r="30" spans="1:7" ht="12" customHeight="1" x14ac:dyDescent="0.25">
      <c r="A30" s="10"/>
      <c r="B30" s="10" t="s">
        <v>41</v>
      </c>
      <c r="C30" s="39">
        <v>0</v>
      </c>
      <c r="D30" s="39">
        <v>0</v>
      </c>
      <c r="E30" s="12">
        <v>11.5</v>
      </c>
      <c r="F30" s="39">
        <f t="shared" si="0"/>
        <v>11.5</v>
      </c>
      <c r="G30" s="40" t="str">
        <f t="shared" si="1"/>
        <v>N/A</v>
      </c>
    </row>
    <row r="31" spans="1:7" x14ac:dyDescent="0.25">
      <c r="A31" s="13"/>
      <c r="B31" s="10" t="s">
        <v>40</v>
      </c>
      <c r="C31" s="15">
        <v>8</v>
      </c>
      <c r="D31" s="15">
        <v>9.5</v>
      </c>
      <c r="E31" s="16">
        <v>6</v>
      </c>
      <c r="F31" s="15">
        <f t="shared" ref="F31" si="4">E31-D31</f>
        <v>-3.5</v>
      </c>
      <c r="G31" s="41">
        <f t="shared" ref="G31" si="5">IF(D31=0,"N/A", F31/D31)</f>
        <v>-0.36842105263157893</v>
      </c>
    </row>
    <row r="32" spans="1:7" x14ac:dyDescent="0.25">
      <c r="A32" s="65" t="s">
        <v>11</v>
      </c>
      <c r="B32" s="65"/>
      <c r="C32" s="28">
        <f>SUM(C33:C34)</f>
        <v>7.1197910000000002</v>
      </c>
      <c r="D32" s="28">
        <f>SUM(D33:D34)</f>
        <v>55.04</v>
      </c>
      <c r="E32" s="29">
        <f>SUM(E33:E34)</f>
        <v>81</v>
      </c>
      <c r="F32" s="28">
        <f t="shared" si="0"/>
        <v>25.96</v>
      </c>
      <c r="G32" s="30">
        <f t="shared" si="1"/>
        <v>0.47165697674418605</v>
      </c>
    </row>
    <row r="33" spans="1:8" x14ac:dyDescent="0.25">
      <c r="A33" s="10"/>
      <c r="B33" s="27" t="s">
        <v>34</v>
      </c>
      <c r="C33" s="11">
        <v>7</v>
      </c>
      <c r="D33" s="11">
        <v>11</v>
      </c>
      <c r="E33" s="12">
        <v>16</v>
      </c>
      <c r="F33" s="11">
        <f t="shared" si="0"/>
        <v>5</v>
      </c>
      <c r="G33" s="8">
        <f t="shared" si="1"/>
        <v>0.45454545454545453</v>
      </c>
    </row>
    <row r="34" spans="1:8" x14ac:dyDescent="0.25">
      <c r="A34" s="31"/>
      <c r="B34" s="14" t="s">
        <v>8</v>
      </c>
      <c r="C34" s="15">
        <v>0.11979099999999999</v>
      </c>
      <c r="D34" s="15">
        <v>44.04</v>
      </c>
      <c r="E34" s="16">
        <v>65</v>
      </c>
      <c r="F34" s="15">
        <f>E34-D34</f>
        <v>20.96</v>
      </c>
      <c r="G34" s="17">
        <f>IF(D34=0,"N/A", F34/D34)</f>
        <v>0.47593097184377842</v>
      </c>
    </row>
    <row r="35" spans="1:8" x14ac:dyDescent="0.25">
      <c r="A35" s="32" t="s">
        <v>3</v>
      </c>
      <c r="B35" s="32"/>
      <c r="C35" s="28">
        <f>SUM(C36:C36)</f>
        <v>3.698</v>
      </c>
      <c r="D35" s="28">
        <f>SUM(D36:D36)</f>
        <v>14.5</v>
      </c>
      <c r="E35" s="29">
        <f>SUM(E36:E36)</f>
        <v>7.5</v>
      </c>
      <c r="F35" s="28">
        <f t="shared" si="0"/>
        <v>-7</v>
      </c>
      <c r="G35" s="40">
        <f t="shared" si="1"/>
        <v>-0.48275862068965519</v>
      </c>
    </row>
    <row r="36" spans="1:8" x14ac:dyDescent="0.25">
      <c r="A36" s="14"/>
      <c r="B36" s="38" t="s">
        <v>35</v>
      </c>
      <c r="C36" s="15">
        <v>3.698</v>
      </c>
      <c r="D36" s="15">
        <v>14.5</v>
      </c>
      <c r="E36" s="16">
        <v>7.5</v>
      </c>
      <c r="F36" s="15">
        <f t="shared" si="0"/>
        <v>-7</v>
      </c>
      <c r="G36" s="41">
        <f t="shared" si="1"/>
        <v>-0.48275862068965519</v>
      </c>
    </row>
    <row r="37" spans="1:8" ht="14.4" thickBot="1" x14ac:dyDescent="0.3">
      <c r="A37" s="66" t="s">
        <v>36</v>
      </c>
      <c r="B37" s="66"/>
      <c r="C37" s="28">
        <f>154.006476-7-0.12</f>
        <v>146.88647599999999</v>
      </c>
      <c r="D37" s="28">
        <f>258.35-11-44.04</f>
        <v>203.31000000000003</v>
      </c>
      <c r="E37" s="29">
        <f>276.12-16-65</f>
        <v>195.12</v>
      </c>
      <c r="F37" s="28">
        <f t="shared" si="0"/>
        <v>-8.1900000000000261</v>
      </c>
      <c r="G37" s="40">
        <f t="shared" si="1"/>
        <v>-4.0283311199645983E-2</v>
      </c>
    </row>
    <row r="38" spans="1:8" ht="18.75" customHeight="1" thickBot="1" x14ac:dyDescent="0.3">
      <c r="A38" s="33" t="s">
        <v>10</v>
      </c>
      <c r="B38" s="33"/>
      <c r="C38" s="34">
        <f>SUM(C5,C26,C32,C35,C37)</f>
        <v>1109.9883269999998</v>
      </c>
      <c r="D38" s="34">
        <f>SUM(D5,D26,D32,D35,D37)</f>
        <v>1182.9799999999998</v>
      </c>
      <c r="E38" s="35">
        <f>SUM(E5,E26,E32,E35,E37)</f>
        <v>1231.2799999999997</v>
      </c>
      <c r="F38" s="34">
        <f t="shared" si="0"/>
        <v>48.299999999999955</v>
      </c>
      <c r="G38" s="36">
        <f t="shared" si="1"/>
        <v>4.0829092630475544E-2</v>
      </c>
    </row>
    <row r="39" spans="1:8" x14ac:dyDescent="0.25">
      <c r="A39" s="63" t="s">
        <v>4</v>
      </c>
      <c r="B39" s="63"/>
      <c r="C39" s="63"/>
      <c r="D39" s="63"/>
      <c r="E39" s="63"/>
      <c r="F39" s="63"/>
      <c r="G39" s="63"/>
    </row>
    <row r="40" spans="1:8" s="2" customFormat="1" ht="35.25" customHeight="1" x14ac:dyDescent="0.25">
      <c r="A40" s="47" t="s">
        <v>49</v>
      </c>
      <c r="B40" s="47"/>
      <c r="C40" s="47"/>
      <c r="D40" s="47"/>
      <c r="E40" s="47"/>
      <c r="F40" s="47"/>
      <c r="G40" s="47"/>
      <c r="H40" s="42"/>
    </row>
    <row r="41" spans="1:8" s="2" customFormat="1" ht="24.75" customHeight="1" x14ac:dyDescent="0.25">
      <c r="A41" s="46" t="s">
        <v>43</v>
      </c>
      <c r="B41" s="46"/>
      <c r="C41" s="46"/>
      <c r="D41" s="46"/>
      <c r="E41" s="46"/>
      <c r="F41" s="46"/>
      <c r="G41" s="46"/>
      <c r="H41" s="42"/>
    </row>
    <row r="42" spans="1:8" s="2" customFormat="1" ht="12.75" customHeight="1" x14ac:dyDescent="0.25">
      <c r="A42" s="49" t="s">
        <v>53</v>
      </c>
      <c r="B42" s="49"/>
      <c r="C42" s="49"/>
      <c r="D42" s="49"/>
      <c r="E42" s="49"/>
      <c r="F42" s="49"/>
      <c r="G42" s="49"/>
      <c r="H42" s="45"/>
    </row>
    <row r="43" spans="1:8" s="2" customFormat="1" ht="11.25" customHeight="1" x14ac:dyDescent="0.25">
      <c r="A43" s="48" t="s">
        <v>44</v>
      </c>
      <c r="B43" s="48"/>
      <c r="C43" s="48"/>
      <c r="D43" s="48"/>
      <c r="E43" s="48"/>
      <c r="F43" s="48"/>
      <c r="G43" s="48"/>
      <c r="H43" s="45"/>
    </row>
    <row r="44" spans="1:8" s="2" customFormat="1" ht="16.5" customHeight="1" x14ac:dyDescent="0.25">
      <c r="A44" s="48" t="s">
        <v>45</v>
      </c>
      <c r="B44" s="48"/>
      <c r="C44" s="48"/>
      <c r="D44" s="48"/>
      <c r="E44" s="48"/>
      <c r="F44" s="48"/>
      <c r="G44" s="48"/>
      <c r="H44" s="45"/>
    </row>
    <row r="45" spans="1:8" s="2" customFormat="1" ht="24" customHeight="1" x14ac:dyDescent="0.25">
      <c r="A45" s="46" t="s">
        <v>46</v>
      </c>
      <c r="B45" s="46"/>
      <c r="C45" s="46"/>
      <c r="D45" s="46"/>
      <c r="E45" s="46"/>
      <c r="F45" s="46"/>
      <c r="G45" s="46"/>
      <c r="H45" s="43"/>
    </row>
    <row r="46" spans="1:8" s="2" customFormat="1" ht="34.5" customHeight="1" x14ac:dyDescent="0.25">
      <c r="A46" s="46" t="s">
        <v>52</v>
      </c>
      <c r="B46" s="46"/>
      <c r="C46" s="46"/>
      <c r="D46" s="46"/>
      <c r="E46" s="46"/>
      <c r="F46" s="46"/>
      <c r="G46" s="46"/>
      <c r="H46" s="43"/>
    </row>
    <row r="47" spans="1:8" s="2" customFormat="1" ht="27" customHeight="1" x14ac:dyDescent="0.25">
      <c r="A47" s="46" t="s">
        <v>47</v>
      </c>
      <c r="B47" s="46"/>
      <c r="C47" s="46"/>
      <c r="D47" s="46"/>
      <c r="E47" s="46"/>
      <c r="F47" s="46"/>
      <c r="G47" s="46"/>
      <c r="H47" s="43"/>
    </row>
    <row r="48" spans="1:8" s="2" customFormat="1" ht="32.25" customHeight="1" x14ac:dyDescent="0.25">
      <c r="A48" s="46" t="s">
        <v>51</v>
      </c>
      <c r="B48" s="46"/>
      <c r="C48" s="46"/>
      <c r="D48" s="46"/>
      <c r="E48" s="46"/>
      <c r="F48" s="46"/>
      <c r="G48" s="46"/>
      <c r="H48" s="43"/>
    </row>
    <row r="49" spans="1:8" ht="33" customHeight="1" x14ac:dyDescent="0.25">
      <c r="A49" s="46" t="s">
        <v>48</v>
      </c>
      <c r="B49" s="46"/>
      <c r="C49" s="46"/>
      <c r="D49" s="46"/>
      <c r="E49" s="46"/>
      <c r="F49" s="46"/>
      <c r="G49" s="46"/>
      <c r="H49" s="44"/>
    </row>
    <row r="50" spans="1:8" ht="28.5" customHeight="1" x14ac:dyDescent="0.25">
      <c r="A50" s="46" t="s">
        <v>50</v>
      </c>
      <c r="B50" s="46"/>
      <c r="C50" s="46"/>
      <c r="D50" s="46"/>
      <c r="E50" s="46"/>
      <c r="F50" s="46"/>
      <c r="G50" s="46"/>
      <c r="H50" s="44"/>
    </row>
  </sheetData>
  <mergeCells count="27">
    <mergeCell ref="A5:B5"/>
    <mergeCell ref="A39:G39"/>
    <mergeCell ref="A6:B6"/>
    <mergeCell ref="A9:B9"/>
    <mergeCell ref="A26:B26"/>
    <mergeCell ref="A37:B37"/>
    <mergeCell ref="A32:B32"/>
    <mergeCell ref="A16:B16"/>
    <mergeCell ref="A1:G1"/>
    <mergeCell ref="A2:G2"/>
    <mergeCell ref="A3:B3"/>
    <mergeCell ref="C3:C4"/>
    <mergeCell ref="D3:D4"/>
    <mergeCell ref="E3:E4"/>
    <mergeCell ref="F3:G3"/>
    <mergeCell ref="A4:B4"/>
    <mergeCell ref="A50:G50"/>
    <mergeCell ref="A49:G49"/>
    <mergeCell ref="A40:G40"/>
    <mergeCell ref="A41:G41"/>
    <mergeCell ref="A45:G45"/>
    <mergeCell ref="A46:G46"/>
    <mergeCell ref="A47:G47"/>
    <mergeCell ref="A48:G48"/>
    <mergeCell ref="A44:G44"/>
    <mergeCell ref="A42:G42"/>
    <mergeCell ref="A43:G43"/>
  </mergeCells>
  <pageMargins left="0.7" right="0.7" top="0.75" bottom="0.7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Facilities Summary, by Fac</vt:lpstr>
      <vt:lpstr>'Facilities Summary, by Fac'!Print_Area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2013-03-12T20:39:18Z</dcterms:created>
  <dcterms:modified xsi:type="dcterms:W3CDTF">2016-02-05T22:52:07Z</dcterms:modified>
</cp:coreProperties>
</file>