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9035" windowHeight="12015"/>
  </bookViews>
  <sheets>
    <sheet name="EHR by Div &amp; Pgm" sheetId="1" r:id="rId1"/>
  </sheets>
  <externalReferences>
    <externalReference r:id="rId2"/>
  </externalReferences>
  <calcPr calcId="125725"/>
</workbook>
</file>

<file path=xl/calcChain.xml><?xml version="1.0" encoding="utf-8"?>
<calcChain xmlns="http://schemas.openxmlformats.org/spreadsheetml/2006/main">
  <c r="E55" i="1"/>
  <c r="D55"/>
  <c r="C55"/>
  <c r="C54" s="1"/>
  <c r="G53"/>
  <c r="E53"/>
  <c r="D53"/>
  <c r="I53" s="1"/>
  <c r="C52"/>
  <c r="G52" s="1"/>
  <c r="E51"/>
  <c r="D51"/>
  <c r="C51"/>
  <c r="G51" s="1"/>
  <c r="E50"/>
  <c r="D50"/>
  <c r="I50" s="1"/>
  <c r="C50"/>
  <c r="G50" s="1"/>
  <c r="E49"/>
  <c r="D49"/>
  <c r="C49"/>
  <c r="E48"/>
  <c r="D48"/>
  <c r="C48"/>
  <c r="E47"/>
  <c r="D47"/>
  <c r="C47"/>
  <c r="E46"/>
  <c r="D46"/>
  <c r="C46"/>
  <c r="E45"/>
  <c r="D45"/>
  <c r="I45" s="1"/>
  <c r="C45"/>
  <c r="G45" s="1"/>
  <c r="E42"/>
  <c r="E41" s="1"/>
  <c r="D42"/>
  <c r="D41" s="1"/>
  <c r="C42"/>
  <c r="C41" s="1"/>
  <c r="E40"/>
  <c r="D40"/>
  <c r="I40" s="1"/>
  <c r="C40"/>
  <c r="G40" s="1"/>
  <c r="E39"/>
  <c r="D39"/>
  <c r="C39"/>
  <c r="E38"/>
  <c r="D38"/>
  <c r="C38"/>
  <c r="E37"/>
  <c r="D37"/>
  <c r="C37"/>
  <c r="E36"/>
  <c r="D36"/>
  <c r="C36"/>
  <c r="E35"/>
  <c r="D35"/>
  <c r="C35"/>
  <c r="E34"/>
  <c r="D34"/>
  <c r="C34"/>
  <c r="E33"/>
  <c r="F33" s="1"/>
  <c r="D33"/>
  <c r="I33" s="1"/>
  <c r="C33"/>
  <c r="G33" s="1"/>
  <c r="E30"/>
  <c r="D30"/>
  <c r="C30"/>
  <c r="E29"/>
  <c r="D29"/>
  <c r="C29"/>
  <c r="C28" s="1"/>
  <c r="E27"/>
  <c r="D27"/>
  <c r="I27" s="1"/>
  <c r="C27"/>
  <c r="G27" s="1"/>
  <c r="E26"/>
  <c r="D26"/>
  <c r="C26"/>
  <c r="E24"/>
  <c r="D24"/>
  <c r="C24"/>
  <c r="E23"/>
  <c r="D23"/>
  <c r="I23" s="1"/>
  <c r="C23"/>
  <c r="E22"/>
  <c r="D22"/>
  <c r="I22" s="1"/>
  <c r="C22"/>
  <c r="G22" s="1"/>
  <c r="E19"/>
  <c r="D19"/>
  <c r="C19"/>
  <c r="E18"/>
  <c r="D18"/>
  <c r="C18"/>
  <c r="E16"/>
  <c r="D16"/>
  <c r="D15" s="1"/>
  <c r="C16"/>
  <c r="G16" s="1"/>
  <c r="E14"/>
  <c r="D14"/>
  <c r="I14" s="1"/>
  <c r="C14"/>
  <c r="E13"/>
  <c r="D13"/>
  <c r="C13"/>
  <c r="E12"/>
  <c r="D12"/>
  <c r="C12"/>
  <c r="E11"/>
  <c r="D11"/>
  <c r="C11"/>
  <c r="E10"/>
  <c r="D10"/>
  <c r="I10" s="1"/>
  <c r="C10"/>
  <c r="G10" s="1"/>
  <c r="F37" l="1"/>
  <c r="F16"/>
  <c r="C17"/>
  <c r="E17"/>
  <c r="H22"/>
  <c r="D25"/>
  <c r="H27"/>
  <c r="D28"/>
  <c r="H30"/>
  <c r="D32"/>
  <c r="D31" s="1"/>
  <c r="C25"/>
  <c r="F40"/>
  <c r="H51"/>
  <c r="F45"/>
  <c r="D17"/>
  <c r="F13"/>
  <c r="G13" s="1"/>
  <c r="H18"/>
  <c r="C21"/>
  <c r="C44"/>
  <c r="C43" s="1"/>
  <c r="H50"/>
  <c r="F55"/>
  <c r="H10"/>
  <c r="H14"/>
  <c r="H23"/>
  <c r="H26"/>
  <c r="H35"/>
  <c r="H39"/>
  <c r="H53"/>
  <c r="D9"/>
  <c r="D8" s="1"/>
  <c r="D21"/>
  <c r="C32"/>
  <c r="C31" s="1"/>
  <c r="E44"/>
  <c r="H49"/>
  <c r="E52"/>
  <c r="E9"/>
  <c r="C15"/>
  <c r="G15" s="1"/>
  <c r="I26"/>
  <c r="I30"/>
  <c r="H34"/>
  <c r="H38"/>
  <c r="H42"/>
  <c r="H47"/>
  <c r="F48"/>
  <c r="F49"/>
  <c r="G49" s="1"/>
  <c r="F24"/>
  <c r="E28"/>
  <c r="C9"/>
  <c r="H11"/>
  <c r="I11" s="1"/>
  <c r="E15"/>
  <c r="H15" s="1"/>
  <c r="I18"/>
  <c r="H19"/>
  <c r="I19" s="1"/>
  <c r="E21"/>
  <c r="F21" s="1"/>
  <c r="G21" s="1"/>
  <c r="E25"/>
  <c r="F25" s="1"/>
  <c r="G25" s="1"/>
  <c r="F29"/>
  <c r="E32"/>
  <c r="E31" s="1"/>
  <c r="H31" s="1"/>
  <c r="I31" s="1"/>
  <c r="F36"/>
  <c r="G36" s="1"/>
  <c r="D44"/>
  <c r="H45"/>
  <c r="H46"/>
  <c r="I46" s="1"/>
  <c r="F51"/>
  <c r="F12"/>
  <c r="G12" s="1"/>
  <c r="D20"/>
  <c r="F47"/>
  <c r="G47" s="1"/>
  <c r="E54"/>
  <c r="F54" s="1"/>
  <c r="G54" s="1"/>
  <c r="F17"/>
  <c r="F41"/>
  <c r="G41" s="1"/>
  <c r="F52"/>
  <c r="I42"/>
  <c r="I49"/>
  <c r="I15"/>
  <c r="F28"/>
  <c r="G28" s="1"/>
  <c r="I35"/>
  <c r="I39"/>
  <c r="G24"/>
  <c r="G17"/>
  <c r="G29"/>
  <c r="I34"/>
  <c r="G37"/>
  <c r="I38"/>
  <c r="G48"/>
  <c r="G55"/>
  <c r="F10"/>
  <c r="H12"/>
  <c r="I12" s="1"/>
  <c r="F14"/>
  <c r="G14" s="1"/>
  <c r="H16"/>
  <c r="I16" s="1"/>
  <c r="F18"/>
  <c r="G18" s="1"/>
  <c r="F22"/>
  <c r="H24"/>
  <c r="I24" s="1"/>
  <c r="F26"/>
  <c r="G26" s="1"/>
  <c r="H28"/>
  <c r="I28" s="1"/>
  <c r="F30"/>
  <c r="G30" s="1"/>
  <c r="F34"/>
  <c r="G34" s="1"/>
  <c r="H36"/>
  <c r="I36" s="1"/>
  <c r="F38"/>
  <c r="G38" s="1"/>
  <c r="H40"/>
  <c r="F42"/>
  <c r="G42" s="1"/>
  <c r="F46"/>
  <c r="G46" s="1"/>
  <c r="H48"/>
  <c r="I48" s="1"/>
  <c r="F50"/>
  <c r="D52"/>
  <c r="F53"/>
  <c r="H55"/>
  <c r="I55" s="1"/>
  <c r="H9"/>
  <c r="I9" s="1"/>
  <c r="F11"/>
  <c r="G11" s="1"/>
  <c r="H13"/>
  <c r="I13" s="1"/>
  <c r="H17"/>
  <c r="I17" s="1"/>
  <c r="F19"/>
  <c r="G19" s="1"/>
  <c r="F23"/>
  <c r="G23" s="1"/>
  <c r="H25"/>
  <c r="I25" s="1"/>
  <c r="F27"/>
  <c r="H29"/>
  <c r="I29" s="1"/>
  <c r="H33"/>
  <c r="F35"/>
  <c r="G35" s="1"/>
  <c r="H37"/>
  <c r="I37" s="1"/>
  <c r="F39"/>
  <c r="G39" s="1"/>
  <c r="H41"/>
  <c r="I41" s="1"/>
  <c r="I47"/>
  <c r="I51"/>
  <c r="D54"/>
  <c r="H54" s="1"/>
  <c r="F44" l="1"/>
  <c r="G44" s="1"/>
  <c r="C20"/>
  <c r="H21"/>
  <c r="I21" s="1"/>
  <c r="H44"/>
  <c r="I44" s="1"/>
  <c r="C8"/>
  <c r="C56" s="1"/>
  <c r="E43"/>
  <c r="F31"/>
  <c r="G31" s="1"/>
  <c r="F15"/>
  <c r="H32"/>
  <c r="I32" s="1"/>
  <c r="F32"/>
  <c r="G32" s="1"/>
  <c r="F9"/>
  <c r="G9" s="1"/>
  <c r="E8"/>
  <c r="E20"/>
  <c r="F43"/>
  <c r="G43" s="1"/>
  <c r="I52"/>
  <c r="D43"/>
  <c r="I54"/>
  <c r="H52"/>
  <c r="F8" l="1"/>
  <c r="G8" s="1"/>
  <c r="H8"/>
  <c r="I8" s="1"/>
  <c r="H20"/>
  <c r="I20" s="1"/>
  <c r="F20"/>
  <c r="G20" s="1"/>
  <c r="E56"/>
  <c r="F56" s="1"/>
  <c r="G56" s="1"/>
  <c r="D56"/>
  <c r="H43"/>
  <c r="I43" s="1"/>
  <c r="H56" l="1"/>
  <c r="I56" s="1"/>
</calcChain>
</file>

<file path=xl/sharedStrings.xml><?xml version="1.0" encoding="utf-8"?>
<sst xmlns="http://schemas.openxmlformats.org/spreadsheetml/2006/main" count="74" uniqueCount="62">
  <si>
    <t>National Science Foundation</t>
  </si>
  <si>
    <t>Education and Human Resources (EHR) by Division and Program</t>
  </si>
  <si>
    <t>FY 2013 Request in the FY 2013 Budget Structure</t>
  </si>
  <si>
    <t>(Dollars in Millions)</t>
  </si>
  <si>
    <t>FY 2011 Actual</t>
  </si>
  <si>
    <t>FY 2012 Current Plan Estimate</t>
  </si>
  <si>
    <t>FY 2013
Request</t>
  </si>
  <si>
    <t>FY 2013 Request change over:</t>
  </si>
  <si>
    <t>Amount</t>
  </si>
  <si>
    <t>Percent</t>
  </si>
  <si>
    <t>DUE</t>
  </si>
  <si>
    <r>
      <t>Core R&amp;D Programs</t>
    </r>
    <r>
      <rPr>
        <b/>
        <vertAlign val="superscript"/>
        <sz val="10"/>
        <rFont val="Times New Roman"/>
        <family val="1"/>
      </rPr>
      <t>1</t>
    </r>
  </si>
  <si>
    <r>
      <t>Core Launch:STEM Learning Environments</t>
    </r>
    <r>
      <rPr>
        <vertAlign val="superscript"/>
        <sz val="10"/>
        <rFont val="Times New Roman"/>
        <family val="1"/>
      </rPr>
      <t>2</t>
    </r>
  </si>
  <si>
    <t>Advanced Technological Education (ATE)</t>
  </si>
  <si>
    <t>STEM Talent Expansion Program (STEP)</t>
  </si>
  <si>
    <r>
      <t>Expeditions</t>
    </r>
    <r>
      <rPr>
        <b/>
        <vertAlign val="superscript"/>
        <sz val="10"/>
        <rFont val="Times New Roman"/>
        <family val="1"/>
      </rPr>
      <t>1</t>
    </r>
  </si>
  <si>
    <r>
      <t>Leadership Programs</t>
    </r>
    <r>
      <rPr>
        <b/>
        <vertAlign val="superscript"/>
        <sz val="10"/>
        <rFont val="Times New Roman"/>
        <family val="1"/>
      </rPr>
      <t>1</t>
    </r>
  </si>
  <si>
    <t>Robert Noyce Scholarship Program (NOYCE)</t>
  </si>
  <si>
    <t>DGE</t>
  </si>
  <si>
    <r>
      <t>NSF Innovation Corps (I-Corps)</t>
    </r>
    <r>
      <rPr>
        <vertAlign val="superscript"/>
        <sz val="10"/>
        <rFont val="Times New Roman"/>
        <family val="1"/>
      </rPr>
      <t>4</t>
    </r>
  </si>
  <si>
    <t>Graduate Research Fellowship (GRF)</t>
  </si>
  <si>
    <t>HRD</t>
  </si>
  <si>
    <t>ADVANCE</t>
  </si>
  <si>
    <t>DRL</t>
  </si>
  <si>
    <r>
      <t>Core Launch: STEM Learning</t>
    </r>
    <r>
      <rPr>
        <vertAlign val="superscript"/>
        <sz val="10"/>
        <rFont val="Times New Roman"/>
        <family val="1"/>
      </rPr>
      <t>2</t>
    </r>
  </si>
  <si>
    <t>Discovery Research K-12 (DR-K12)</t>
  </si>
  <si>
    <r>
      <t>Math and Science Partnership (MSP)</t>
    </r>
    <r>
      <rPr>
        <vertAlign val="superscript"/>
        <sz val="10"/>
        <rFont val="Times New Roman"/>
        <family val="1"/>
      </rPr>
      <t>8</t>
    </r>
  </si>
  <si>
    <r>
      <t>INSPIRE</t>
    </r>
    <r>
      <rPr>
        <vertAlign val="superscript"/>
        <sz val="10"/>
        <rFont val="Times New Roman"/>
        <family val="1"/>
      </rPr>
      <t>10</t>
    </r>
  </si>
  <si>
    <t>Teacher Learning for the Future (TLF)</t>
  </si>
  <si>
    <t>Project and Program Evaluation (PPE)</t>
  </si>
  <si>
    <t>EHR</t>
  </si>
  <si>
    <t>Totals may not add due to rounding.</t>
  </si>
  <si>
    <r>
      <t xml:space="preserve">1 </t>
    </r>
    <r>
      <rPr>
        <sz val="8"/>
        <color theme="1"/>
        <rFont val="Times New Roman"/>
        <family val="1"/>
      </rPr>
      <t>In FY 2013, EHR programs in all divisions are aligned with the new budget activity lines of ‘CORE R&amp;D Programs’, ‘Expeditions’, and ‘Leadership Programs’.  The existing budget activity lines in DUE (‘Curriculum, Laboratory and Instructional Development’, ‘Workforce Development’, and ‘Teacher Education’) and HRD (‘Broadening Participation at the Core’ and ‘Research and Education Infrastructure’) are dissolved.</t>
    </r>
  </si>
  <si>
    <r>
      <t xml:space="preserve">2 </t>
    </r>
    <r>
      <rPr>
        <sz val="8"/>
        <color theme="1"/>
        <rFont val="Times New Roman"/>
        <family val="1"/>
      </rPr>
      <t>‘Core Launch’ is a new program proposed for FY 2013.  It is funded by all of EHR’s divisions with each division heading a different thematic area.</t>
    </r>
  </si>
  <si>
    <r>
      <t>3</t>
    </r>
    <r>
      <rPr>
        <sz val="8"/>
        <color theme="1"/>
        <rFont val="Times New Roman"/>
        <family val="1"/>
      </rPr>
      <t xml:space="preserve"> Widening Implementation and Demonstration of Evidence-based Reforms (WIDER) and Teacher Learning for the Future (TLF) are new programs proposed for FY 2012.</t>
    </r>
  </si>
  <si>
    <r>
      <t xml:space="preserve">4 </t>
    </r>
    <r>
      <rPr>
        <sz val="8"/>
        <color theme="1"/>
        <rFont val="Times New Roman"/>
        <family val="1"/>
      </rPr>
      <t>NSF Innovation Corps (I-Corps) is a new NSF-wide program developed in FY 2011.</t>
    </r>
  </si>
  <si>
    <r>
      <t xml:space="preserve">5 </t>
    </r>
    <r>
      <rPr>
        <sz val="8"/>
        <color theme="1"/>
        <rFont val="Times New Roman"/>
        <family val="1"/>
      </rPr>
      <t>In FY 2013, the Climate Change Education (CCE) program moves from DUE to DGE.</t>
    </r>
  </si>
  <si>
    <r>
      <t>7</t>
    </r>
    <r>
      <rPr>
        <sz val="8"/>
        <color theme="1"/>
        <rFont val="Times New Roman"/>
        <family val="1"/>
      </rPr>
      <t xml:space="preserve"> In FY 2013, the Excellence Awards in Science and Engineering (EASE) program moves from DUE to HRD.</t>
    </r>
  </si>
  <si>
    <r>
      <t>8</t>
    </r>
    <r>
      <rPr>
        <sz val="8"/>
        <color theme="1"/>
        <rFont val="Times New Roman"/>
        <family val="1"/>
      </rPr>
      <t xml:space="preserve"> In FY 2013, the Math Science Partnership (MSP) program moves from DUE to DRL.</t>
    </r>
  </si>
  <si>
    <r>
      <t xml:space="preserve">10 </t>
    </r>
    <r>
      <rPr>
        <sz val="8"/>
        <color theme="1"/>
        <rFont val="Times New Roman"/>
        <family val="1"/>
      </rPr>
      <t>INSPIRE is a new NSF-wide program proposed for FY 2012.</t>
    </r>
  </si>
  <si>
    <t>Transforming Undergraduate Education in STEM (TUES)</t>
  </si>
  <si>
    <t>National STEM Education Distributed Learning (NSDL)</t>
  </si>
  <si>
    <t>Federal Cyber Service: Scholarship for Service/Cybercorps (SFS)</t>
  </si>
  <si>
    <r>
      <t>Core Launch: STEM Professional Workforce Preparation</t>
    </r>
    <r>
      <rPr>
        <vertAlign val="superscript"/>
        <sz val="10"/>
        <rFont val="Times New Roman"/>
        <family val="1"/>
      </rPr>
      <t>2</t>
    </r>
  </si>
  <si>
    <t>Integrative Graduate Education and Research Traineeship
   Program (IGERT)</t>
  </si>
  <si>
    <r>
      <t>Climate Change Education (CCE)/E2: Learning and
   Understanding Sustainability</t>
    </r>
    <r>
      <rPr>
        <vertAlign val="superscript"/>
        <sz val="10"/>
        <rFont val="Times New Roman"/>
        <family val="1"/>
      </rPr>
      <t>5</t>
    </r>
  </si>
  <si>
    <t>Graduate STEM Fellows in K-12 Education (GK-12)</t>
  </si>
  <si>
    <r>
      <t>Core Launch: Broadening Participation and Institutional
   Capacity in STEM)</t>
    </r>
    <r>
      <rPr>
        <vertAlign val="superscript"/>
        <sz val="10"/>
        <rFont val="Times New Roman"/>
        <family val="1"/>
      </rPr>
      <t>2</t>
    </r>
  </si>
  <si>
    <r>
      <t>Alliances for Graduate Education and the Profession (AGEP)</t>
    </r>
    <r>
      <rPr>
        <vertAlign val="superscript"/>
        <sz val="10"/>
        <rFont val="Times New Roman"/>
        <family val="1"/>
      </rPr>
      <t>6</t>
    </r>
  </si>
  <si>
    <t>Historically Black Colleges and Universities Undergraduate
   Program (HBCU-UP)</t>
  </si>
  <si>
    <t>Louis Stokes Alliances for Minority Participation (LSAMP)</t>
  </si>
  <si>
    <t>Tribal Colleges &amp; Universities Program (TCUP)</t>
  </si>
  <si>
    <t>Transforming Broadening Participation through STEM (TBPS)</t>
  </si>
  <si>
    <r>
      <t>Excellence Awards in Science and Engineering (EASE)</t>
    </r>
    <r>
      <rPr>
        <vertAlign val="superscript"/>
        <sz val="10"/>
        <rFont val="Times New Roman"/>
        <family val="1"/>
      </rPr>
      <t>7</t>
    </r>
  </si>
  <si>
    <r>
      <t>Advancing Informal STEM Learning (AISL)</t>
    </r>
    <r>
      <rPr>
        <vertAlign val="superscript"/>
        <sz val="10"/>
        <rFont val="Times New Roman"/>
        <family val="1"/>
      </rPr>
      <t>6</t>
    </r>
  </si>
  <si>
    <r>
      <t>DR-K12/E</t>
    </r>
    <r>
      <rPr>
        <vertAlign val="superscript"/>
        <sz val="10"/>
        <rFont val="Times New Roman"/>
        <family val="1"/>
      </rPr>
      <t>2</t>
    </r>
    <r>
      <rPr>
        <sz val="10"/>
        <rFont val="Times New Roman"/>
        <family val="1"/>
      </rPr>
      <t>: Cyberlearning, Data, and Observations for STEM
   Education</t>
    </r>
  </si>
  <si>
    <r>
      <t>Centers for Research Excellence in Science and Technology
   (CREST)/E</t>
    </r>
    <r>
      <rPr>
        <vertAlign val="superscript"/>
        <sz val="10"/>
        <rFont val="Times New Roman"/>
        <family val="1"/>
      </rPr>
      <t>2</t>
    </r>
    <r>
      <rPr>
        <sz val="10"/>
        <rFont val="Times New Roman"/>
        <family val="1"/>
      </rPr>
      <t xml:space="preserve">: Learning and Understanding Sustainability </t>
    </r>
  </si>
  <si>
    <r>
      <t>Integrative Graduate Education and Research Traineeship
   Program (IGERT)/E</t>
    </r>
    <r>
      <rPr>
        <vertAlign val="superscript"/>
        <sz val="10"/>
        <rFont val="Times New Roman"/>
        <family val="1"/>
      </rPr>
      <t>2</t>
    </r>
    <r>
      <rPr>
        <sz val="10"/>
        <rFont val="Times New Roman"/>
        <family val="1"/>
      </rPr>
      <t xml:space="preserve">: Learning and Understanding
   Sustainability   </t>
    </r>
  </si>
  <si>
    <r>
      <t>Widening Implementation and Demonstration of Evidence-
   based Reforms (WIDER)/E</t>
    </r>
    <r>
      <rPr>
        <vertAlign val="superscript"/>
        <sz val="10"/>
        <rFont val="Times New Roman"/>
        <family val="1"/>
      </rPr>
      <t>2</t>
    </r>
    <r>
      <rPr>
        <sz val="10"/>
        <rFont val="Times New Roman"/>
        <family val="1"/>
      </rPr>
      <t>: Transforming Undergraduate
   STEM Learning</t>
    </r>
    <r>
      <rPr>
        <vertAlign val="superscript"/>
        <sz val="10"/>
        <rFont val="Times New Roman"/>
        <family val="1"/>
      </rPr>
      <t>3</t>
    </r>
  </si>
  <si>
    <r>
      <t>Research on Education and Learning (REAL)</t>
    </r>
    <r>
      <rPr>
        <vertAlign val="superscript"/>
        <sz val="10"/>
        <rFont val="Times New Roman"/>
        <family val="1"/>
      </rPr>
      <t>6,9</t>
    </r>
  </si>
  <si>
    <r>
      <t>6</t>
    </r>
    <r>
      <rPr>
        <sz val="8"/>
        <color theme="1"/>
        <rFont val="Times New Roman"/>
        <family val="1"/>
      </rPr>
      <t xml:space="preserve"> In FY 2013, new program names are proposed: Advancing Informal STEM Learning (AISL), for Informal Science Education (ISE); Research on Education and Learning (REAL), for Research &amp; Evaluation on Education in S&amp;E (REESE); and Alliances for Graduate Education and the Profession (AGEP), for Alliances for Graduate Education and the Professoriate (AGEP).</t>
    </r>
  </si>
  <si>
    <r>
      <t>9</t>
    </r>
    <r>
      <rPr>
        <sz val="8"/>
        <color theme="1"/>
        <rFont val="Times New Roman"/>
        <family val="1"/>
      </rPr>
      <t xml:space="preserve"> Funding for Research and Evaluation on Education in Science &amp; Engineering (REESE) is restated for FY 2011 to include Research on Gender in Science &amp; Engineering (GSE) and Research in Disabilities Education (RDE) as proposed for FY 2012.</t>
    </r>
  </si>
</sst>
</file>

<file path=xl/styles.xml><?xml version="1.0" encoding="utf-8"?>
<styleSheet xmlns="http://schemas.openxmlformats.org/spreadsheetml/2006/main">
  <numFmts count="5">
    <numFmt numFmtId="164" formatCode="#,##0.000;\-#,##0.000;&quot;-&quot;??"/>
    <numFmt numFmtId="165" formatCode="&quot;$&quot;#,##0.00;\-&quot;$&quot;#,##0.00;&quot;-&quot;??"/>
    <numFmt numFmtId="166" formatCode="0.0%"/>
    <numFmt numFmtId="167" formatCode="#,##0.00;\-#,##0.00;&quot;-&quot;??"/>
    <numFmt numFmtId="168" formatCode="&quot;$&quot;#,##0.00"/>
  </numFmts>
  <fonts count="14">
    <font>
      <sz val="11"/>
      <color theme="1"/>
      <name val="Calibri"/>
      <family val="2"/>
      <scheme val="minor"/>
    </font>
    <font>
      <b/>
      <sz val="14"/>
      <color theme="1"/>
      <name val="Times New Roman"/>
      <family val="1"/>
    </font>
    <font>
      <sz val="10"/>
      <color theme="1"/>
      <name val="Times New Roman"/>
      <family val="1"/>
    </font>
    <font>
      <sz val="11"/>
      <name val="Times New Roman"/>
      <family val="1"/>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i/>
      <sz val="10"/>
      <name val="Times New Roman"/>
      <family val="1"/>
    </font>
    <font>
      <b/>
      <sz val="11"/>
      <name val="Times New Roman"/>
      <family val="1"/>
    </font>
    <font>
      <b/>
      <sz val="10"/>
      <color theme="1"/>
      <name val="Times New Roman"/>
      <family val="1"/>
    </font>
    <font>
      <sz val="9"/>
      <name val="Times New Roman"/>
      <family val="1"/>
    </font>
    <font>
      <vertAlign val="superscript"/>
      <sz val="8"/>
      <color theme="1"/>
      <name val="Times New Roman"/>
      <family val="1"/>
    </font>
    <font>
      <sz val="8"/>
      <color theme="1"/>
      <name val="Times New Roman"/>
      <family val="1"/>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s>
  <borders count="3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1">
    <xf numFmtId="0" fontId="0" fillId="0" borderId="0"/>
  </cellStyleXfs>
  <cellXfs count="87">
    <xf numFmtId="0" fontId="0" fillId="0" borderId="0" xfId="0"/>
    <xf numFmtId="0" fontId="3" fillId="0" borderId="2" xfId="0" applyFont="1" applyBorder="1"/>
    <xf numFmtId="0" fontId="3" fillId="0" borderId="8" xfId="0" applyFont="1" applyBorder="1"/>
    <xf numFmtId="0" fontId="3" fillId="0" borderId="14" xfId="0" applyFont="1" applyBorder="1"/>
    <xf numFmtId="0" fontId="4" fillId="0" borderId="12" xfId="0" applyFont="1" applyBorder="1" applyAlignment="1">
      <alignment horizontal="right"/>
    </xf>
    <xf numFmtId="0" fontId="4" fillId="0" borderId="11" xfId="0" applyFont="1" applyBorder="1" applyAlignment="1">
      <alignment horizontal="right"/>
    </xf>
    <xf numFmtId="0" fontId="4" fillId="0" borderId="13" xfId="0" applyFont="1" applyBorder="1" applyAlignment="1">
      <alignment horizontal="right"/>
    </xf>
    <xf numFmtId="165" fontId="5" fillId="2" borderId="18" xfId="0" applyNumberFormat="1" applyFont="1" applyFill="1" applyBorder="1" applyAlignment="1">
      <alignment horizontal="right"/>
    </xf>
    <xf numFmtId="165" fontId="5" fillId="2" borderId="12" xfId="0" applyNumberFormat="1" applyFont="1" applyFill="1" applyBorder="1" applyAlignment="1">
      <alignment horizontal="right"/>
    </xf>
    <xf numFmtId="166" fontId="5" fillId="2" borderId="11" xfId="0" applyNumberFormat="1" applyFont="1" applyFill="1" applyBorder="1" applyAlignment="1">
      <alignment horizontal="right"/>
    </xf>
    <xf numFmtId="166" fontId="5" fillId="2" borderId="13" xfId="0" applyNumberFormat="1" applyFont="1" applyFill="1" applyBorder="1" applyAlignment="1">
      <alignment horizontal="right"/>
    </xf>
    <xf numFmtId="167" fontId="5" fillId="3" borderId="21" xfId="0" applyNumberFormat="1" applyFont="1" applyFill="1" applyBorder="1" applyAlignment="1">
      <alignment horizontal="right" vertical="top"/>
    </xf>
    <xf numFmtId="167" fontId="5" fillId="3" borderId="22" xfId="0" applyNumberFormat="1" applyFont="1" applyFill="1" applyBorder="1" applyAlignment="1">
      <alignment horizontal="right" vertical="top"/>
    </xf>
    <xf numFmtId="166" fontId="5" fillId="3" borderId="23" xfId="0" applyNumberFormat="1" applyFont="1" applyFill="1" applyBorder="1" applyAlignment="1">
      <alignment horizontal="right" vertical="top"/>
    </xf>
    <xf numFmtId="166" fontId="5" fillId="3" borderId="24" xfId="0" applyNumberFormat="1" applyFont="1" applyFill="1" applyBorder="1" applyAlignment="1">
      <alignment horizontal="right" vertical="top"/>
    </xf>
    <xf numFmtId="0" fontId="4" fillId="0" borderId="8" xfId="0" applyFont="1" applyBorder="1" applyAlignment="1">
      <alignment vertical="top"/>
    </xf>
    <xf numFmtId="0" fontId="4" fillId="0" borderId="0" xfId="0" applyNumberFormat="1" applyFont="1" applyFill="1" applyBorder="1" applyAlignment="1">
      <alignment vertical="top"/>
    </xf>
    <xf numFmtId="167" fontId="4" fillId="0" borderId="9" xfId="0" applyNumberFormat="1" applyFont="1" applyFill="1" applyBorder="1" applyAlignment="1">
      <alignment horizontal="right" vertical="top"/>
    </xf>
    <xf numFmtId="167" fontId="4" fillId="0" borderId="22" xfId="0" applyNumberFormat="1" applyFont="1" applyFill="1" applyBorder="1" applyAlignment="1">
      <alignment horizontal="right" vertical="top"/>
    </xf>
    <xf numFmtId="166" fontId="4" fillId="0" borderId="23" xfId="0" applyNumberFormat="1" applyFont="1" applyFill="1" applyBorder="1" applyAlignment="1">
      <alignment horizontal="right" vertical="top"/>
    </xf>
    <xf numFmtId="166" fontId="4" fillId="0" borderId="24" xfId="0" applyNumberFormat="1" applyFont="1" applyFill="1" applyBorder="1" applyAlignment="1">
      <alignment horizontal="right" vertical="top"/>
    </xf>
    <xf numFmtId="0" fontId="4" fillId="0" borderId="8" xfId="0" applyFont="1" applyBorder="1" applyAlignment="1">
      <alignment vertical="top" wrapText="1"/>
    </xf>
    <xf numFmtId="0" fontId="4" fillId="4" borderId="0" xfId="0" applyNumberFormat="1" applyFont="1" applyFill="1" applyBorder="1" applyAlignment="1">
      <alignment vertical="top" wrapText="1"/>
    </xf>
    <xf numFmtId="0" fontId="8" fillId="0" borderId="8" xfId="0" applyFont="1" applyBorder="1" applyAlignment="1">
      <alignment vertical="top"/>
    </xf>
    <xf numFmtId="0" fontId="4" fillId="0" borderId="0" xfId="0" applyNumberFormat="1" applyFont="1" applyFill="1" applyBorder="1" applyAlignment="1">
      <alignment vertical="top" wrapText="1"/>
    </xf>
    <xf numFmtId="167" fontId="5" fillId="3" borderId="9" xfId="0" applyNumberFormat="1" applyFont="1" applyFill="1" applyBorder="1" applyAlignment="1">
      <alignment horizontal="right" vertical="top"/>
    </xf>
    <xf numFmtId="0" fontId="4" fillId="4" borderId="8"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8" fillId="0" borderId="25" xfId="0" applyFont="1" applyBorder="1" applyAlignment="1">
      <alignment vertical="top"/>
    </xf>
    <xf numFmtId="0" fontId="4" fillId="4" borderId="1" xfId="0" applyNumberFormat="1" applyFont="1" applyFill="1" applyBorder="1" applyAlignment="1">
      <alignment vertical="top" wrapText="1"/>
    </xf>
    <xf numFmtId="167" fontId="4" fillId="0" borderId="26" xfId="0" applyNumberFormat="1" applyFont="1" applyFill="1" applyBorder="1" applyAlignment="1">
      <alignment horizontal="right" vertical="top"/>
    </xf>
    <xf numFmtId="167" fontId="4" fillId="0" borderId="27" xfId="0" applyNumberFormat="1" applyFont="1" applyFill="1" applyBorder="1" applyAlignment="1">
      <alignment horizontal="right" vertical="top"/>
    </xf>
    <xf numFmtId="166" fontId="4" fillId="0" borderId="28" xfId="0" applyNumberFormat="1" applyFont="1" applyFill="1" applyBorder="1" applyAlignment="1">
      <alignment horizontal="right" vertical="top"/>
    </xf>
    <xf numFmtId="166" fontId="4" fillId="0" borderId="29" xfId="0" applyNumberFormat="1" applyFont="1" applyFill="1" applyBorder="1" applyAlignment="1">
      <alignment horizontal="right" vertical="top"/>
    </xf>
    <xf numFmtId="165" fontId="5" fillId="2" borderId="18" xfId="0" applyNumberFormat="1" applyFont="1" applyFill="1" applyBorder="1" applyAlignment="1">
      <alignment horizontal="right" vertical="top"/>
    </xf>
    <xf numFmtId="165" fontId="5" fillId="2" borderId="12" xfId="0" applyNumberFormat="1" applyFont="1" applyFill="1" applyBorder="1" applyAlignment="1">
      <alignment horizontal="right" vertical="top"/>
    </xf>
    <xf numFmtId="166" fontId="5" fillId="2" borderId="11" xfId="0" applyNumberFormat="1" applyFont="1" applyFill="1" applyBorder="1" applyAlignment="1">
      <alignment horizontal="right" vertical="top"/>
    </xf>
    <xf numFmtId="166" fontId="5" fillId="2" borderId="13" xfId="0" applyNumberFormat="1" applyFont="1" applyFill="1" applyBorder="1" applyAlignment="1">
      <alignment horizontal="right" vertical="top"/>
    </xf>
    <xf numFmtId="0" fontId="4" fillId="0" borderId="0" xfId="0" applyFont="1" applyBorder="1" applyAlignment="1">
      <alignment horizontal="left" vertical="top" wrapText="1"/>
    </xf>
    <xf numFmtId="0" fontId="4" fillId="0" borderId="0" xfId="0" quotePrefix="1" applyNumberFormat="1" applyFont="1" applyFill="1" applyBorder="1" applyAlignment="1">
      <alignment vertical="top" wrapText="1"/>
    </xf>
    <xf numFmtId="0" fontId="4" fillId="0" borderId="0" xfId="0" quotePrefix="1" applyNumberFormat="1" applyFont="1" applyFill="1" applyBorder="1" applyAlignment="1">
      <alignment vertical="top"/>
    </xf>
    <xf numFmtId="0" fontId="4" fillId="0" borderId="0" xfId="0" applyNumberFormat="1" applyFont="1" applyFill="1" applyBorder="1" applyAlignment="1">
      <alignment horizontal="left" vertical="top" wrapText="1"/>
    </xf>
    <xf numFmtId="0" fontId="4" fillId="0" borderId="0" xfId="0" applyNumberFormat="1" applyFont="1" applyBorder="1" applyAlignment="1">
      <alignment horizontal="left" vertical="top" wrapText="1"/>
    </xf>
    <xf numFmtId="0" fontId="4" fillId="0" borderId="1" xfId="0" applyNumberFormat="1" applyFont="1" applyFill="1" applyBorder="1" applyAlignment="1">
      <alignment vertical="top" wrapText="1"/>
    </xf>
    <xf numFmtId="0" fontId="4" fillId="0" borderId="0" xfId="0" applyFont="1" applyBorder="1" applyAlignment="1">
      <alignment vertical="top" wrapText="1"/>
    </xf>
    <xf numFmtId="168" fontId="10" fillId="2" borderId="32" xfId="0" applyNumberFormat="1" applyFont="1" applyFill="1" applyBorder="1" applyAlignment="1">
      <alignment horizontal="right"/>
    </xf>
    <xf numFmtId="168" fontId="10" fillId="2" borderId="33" xfId="0" applyNumberFormat="1" applyFont="1" applyFill="1" applyBorder="1" applyAlignment="1">
      <alignment horizontal="right"/>
    </xf>
    <xf numFmtId="166" fontId="10" fillId="2" borderId="34" xfId="0" applyNumberFormat="1" applyFont="1" applyFill="1" applyBorder="1" applyAlignment="1">
      <alignment horizontal="right"/>
    </xf>
    <xf numFmtId="166" fontId="10" fillId="2" borderId="35" xfId="0" applyNumberFormat="1" applyFont="1" applyFill="1" applyBorder="1" applyAlignment="1">
      <alignment horizontal="right"/>
    </xf>
    <xf numFmtId="0" fontId="11" fillId="0" borderId="0" xfId="0" applyFont="1"/>
    <xf numFmtId="164" fontId="0" fillId="0" borderId="0" xfId="0" applyNumberFormat="1"/>
    <xf numFmtId="0" fontId="0" fillId="0" borderId="0" xfId="0" applyBorder="1"/>
    <xf numFmtId="164" fontId="4" fillId="0" borderId="36" xfId="0" applyNumberFormat="1" applyFont="1" applyBorder="1" applyAlignment="1">
      <alignment horizontal="right" wrapText="1"/>
    </xf>
    <xf numFmtId="164" fontId="4" fillId="0" borderId="24" xfId="0" applyNumberFormat="1" applyFont="1" applyBorder="1" applyAlignment="1">
      <alignment horizontal="right" wrapText="1"/>
    </xf>
    <xf numFmtId="164" fontId="4" fillId="0" borderId="37" xfId="0" applyNumberFormat="1" applyFont="1" applyBorder="1" applyAlignment="1">
      <alignment horizontal="right" wrapText="1"/>
    </xf>
    <xf numFmtId="164" fontId="4" fillId="0" borderId="0" xfId="0" applyNumberFormat="1" applyFont="1" applyBorder="1" applyAlignment="1">
      <alignment horizontal="right" wrapText="1"/>
    </xf>
    <xf numFmtId="0" fontId="12" fillId="0" borderId="0" xfId="0" applyFont="1" applyAlignment="1">
      <alignment horizontal="left" wrapText="1"/>
    </xf>
    <xf numFmtId="0" fontId="12" fillId="0" borderId="0" xfId="0" applyFont="1" applyAlignment="1">
      <alignment horizontal="left"/>
    </xf>
    <xf numFmtId="0" fontId="5" fillId="3" borderId="8" xfId="0" applyFont="1" applyFill="1" applyBorder="1" applyAlignment="1">
      <alignment horizontal="left" wrapText="1"/>
    </xf>
    <xf numFmtId="0" fontId="5" fillId="3" borderId="0" xfId="0" applyFont="1" applyFill="1" applyBorder="1" applyAlignment="1">
      <alignment horizontal="left" wrapText="1"/>
    </xf>
    <xf numFmtId="0" fontId="9" fillId="2" borderId="5" xfId="0" applyFont="1" applyFill="1" applyBorder="1" applyAlignment="1">
      <alignment horizontal="left" vertical="top"/>
    </xf>
    <xf numFmtId="0" fontId="9" fillId="2" borderId="6" xfId="0" applyFont="1" applyFill="1" applyBorder="1" applyAlignment="1">
      <alignment horizontal="left" vertical="top"/>
    </xf>
    <xf numFmtId="0" fontId="5" fillId="3" borderId="19" xfId="0" applyFont="1" applyFill="1" applyBorder="1" applyAlignment="1">
      <alignment horizontal="left" wrapText="1"/>
    </xf>
    <xf numFmtId="0" fontId="5" fillId="3" borderId="20" xfId="0" applyFont="1" applyFill="1" applyBorder="1" applyAlignment="1">
      <alignment horizontal="left" wrapText="1"/>
    </xf>
    <xf numFmtId="0" fontId="9" fillId="2" borderId="10" xfId="0" applyFont="1" applyFill="1" applyBorder="1" applyAlignment="1">
      <alignment horizontal="left"/>
    </xf>
    <xf numFmtId="0" fontId="9" fillId="2" borderId="17" xfId="0" applyFont="1" applyFill="1" applyBorder="1" applyAlignment="1">
      <alignment horizontal="left"/>
    </xf>
    <xf numFmtId="0" fontId="9" fillId="2" borderId="30" xfId="0" applyFont="1" applyFill="1" applyBorder="1" applyAlignment="1">
      <alignment horizontal="left"/>
    </xf>
    <xf numFmtId="0" fontId="9" fillId="2" borderId="31" xfId="0" applyFont="1" applyFill="1" applyBorder="1"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 xfId="0" applyFont="1" applyBorder="1" applyAlignment="1">
      <alignment horizontal="center"/>
    </xf>
    <xf numFmtId="164" fontId="4" fillId="0" borderId="3" xfId="0" applyNumberFormat="1" applyFont="1" applyBorder="1" applyAlignment="1">
      <alignment horizontal="right" wrapText="1"/>
    </xf>
    <xf numFmtId="164" fontId="4" fillId="0" borderId="15" xfId="0" applyNumberFormat="1" applyFont="1" applyBorder="1" applyAlignment="1">
      <alignment horizontal="right" wrapText="1"/>
    </xf>
    <xf numFmtId="0" fontId="4" fillId="0" borderId="4" xfId="0" applyFont="1" applyBorder="1" applyAlignment="1">
      <alignment horizontal="right" wrapText="1"/>
    </xf>
    <xf numFmtId="0" fontId="4" fillId="0" borderId="9" xfId="0" applyFont="1" applyBorder="1" applyAlignment="1">
      <alignment horizontal="right" wrapText="1"/>
    </xf>
    <xf numFmtId="0" fontId="4" fillId="0" borderId="16" xfId="0" applyFont="1" applyBorder="1" applyAlignment="1">
      <alignment horizontal="right"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5" fillId="2" borderId="10" xfId="0" applyFont="1" applyFill="1" applyBorder="1" applyAlignment="1">
      <alignment horizontal="left" wrapText="1"/>
    </xf>
    <xf numFmtId="0" fontId="5" fillId="2" borderId="17" xfId="0" applyFont="1" applyFill="1" applyBorder="1" applyAlignment="1">
      <alignment horizontal="left"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3_Budget%20Cycle/FY_2013_Thematics/FY_2013_Congr_Req_Thematics/FY13%20Congr%20Req%20Thematic%20Roll-u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rols"/>
      <sheetName val="IPA Travel Adj-Not in Thematic"/>
      <sheetName val="NSFByAct-Subact"/>
      <sheetName val="FY11 Actual"/>
      <sheetName val="FY 2012 Current Plan Est"/>
      <sheetName val="Delta FY12CP to FY13Req"/>
      <sheetName val="FY 2013 Request"/>
      <sheetName val="EHR by Pgm(FY13Struct)"/>
      <sheetName val="NSF Summary"/>
      <sheetName val="RI by Acct&amp;Subact"/>
      <sheetName val="RschInfrastruct"/>
      <sheetName val="NSF Select Xcuts"/>
      <sheetName val="NSF NSTC Xcuts"/>
      <sheetName val="HSA"/>
      <sheetName val="NSF Centers"/>
      <sheetName val="Xfdn Acts"/>
      <sheetName val="NNI SignatureInits"/>
      <sheetName val="NNI by PCA"/>
      <sheetName val="NITRD by PCA"/>
      <sheetName val="USGCRP by PCA"/>
      <sheetName val="BP"/>
      <sheetName val="Facs Preconstr Planng"/>
      <sheetName val="STEM Ed Level of Ed Summary"/>
      <sheetName val="Level of Ed(CoSTEM) Detail"/>
      <sheetName val="DirBySOG-Dir"/>
      <sheetName val="DirBySOG-NSF"/>
      <sheetName val="STEM Ed by Level of Ed"/>
      <sheetName val="xxNSF by Acct&amp;SOG"/>
      <sheetName val="xxCIF21"/>
      <sheetName val="xxFacilities"/>
      <sheetName val="xxSTEM Ed"/>
      <sheetName val="LearningByLevOfEd"/>
      <sheetName val="LearningXwalk"/>
      <sheetName val="Stub Changes"/>
      <sheetName val="PY-CY Adjust"/>
    </sheetNames>
    <sheetDataSet>
      <sheetData sheetId="0"/>
      <sheetData sheetId="1"/>
      <sheetData sheetId="2"/>
      <sheetData sheetId="3">
        <row r="5">
          <cell r="Q5">
            <v>0</v>
          </cell>
        </row>
        <row r="7">
          <cell r="Q7">
            <v>0.101087</v>
          </cell>
        </row>
        <row r="8">
          <cell r="Q8">
            <v>0</v>
          </cell>
        </row>
        <row r="37">
          <cell r="Q37">
            <v>30.425387000000001</v>
          </cell>
        </row>
        <row r="38">
          <cell r="Q38">
            <v>119.999245</v>
          </cell>
        </row>
        <row r="39">
          <cell r="Q39">
            <v>62.531120999999999</v>
          </cell>
        </row>
        <row r="40">
          <cell r="Q40">
            <v>0</v>
          </cell>
        </row>
        <row r="43">
          <cell r="Q43">
            <v>1.518608</v>
          </cell>
        </row>
        <row r="44">
          <cell r="Q44">
            <v>5.4311290000000003</v>
          </cell>
        </row>
        <row r="45">
          <cell r="Q45">
            <v>48.178502999999999</v>
          </cell>
        </row>
        <row r="46">
          <cell r="Q46">
            <v>93.265415000000004</v>
          </cell>
        </row>
        <row r="47">
          <cell r="Q47">
            <v>29.601427999999999</v>
          </cell>
        </row>
        <row r="86">
          <cell r="Q86">
            <v>16.692822</v>
          </cell>
        </row>
        <row r="87">
          <cell r="Q87">
            <v>64.351624000000001</v>
          </cell>
        </row>
        <row r="88">
          <cell r="Q88">
            <v>41.253335</v>
          </cell>
        </row>
        <row r="89">
          <cell r="Q89">
            <v>5.1811059999999998</v>
          </cell>
        </row>
        <row r="90">
          <cell r="Q90">
            <v>64.211472000000001</v>
          </cell>
        </row>
        <row r="91">
          <cell r="Q91">
            <v>57.123983000000003</v>
          </cell>
        </row>
        <row r="92">
          <cell r="Q92">
            <v>54.904324000000003</v>
          </cell>
        </row>
        <row r="95">
          <cell r="Q95">
            <v>18.60155</v>
          </cell>
        </row>
        <row r="96">
          <cell r="Q96">
            <v>14.789337</v>
          </cell>
        </row>
        <row r="97">
          <cell r="Q97">
            <v>32.230302000000002</v>
          </cell>
        </row>
        <row r="98">
          <cell r="Q98">
            <v>0</v>
          </cell>
        </row>
        <row r="99">
          <cell r="Q99">
            <v>0</v>
          </cell>
        </row>
        <row r="100">
          <cell r="Q100">
            <v>31.934588999999999</v>
          </cell>
        </row>
        <row r="101">
          <cell r="Q101">
            <v>45.630997999999998</v>
          </cell>
        </row>
        <row r="102">
          <cell r="Q102">
            <v>13.328132999999999</v>
          </cell>
        </row>
        <row r="105">
          <cell r="Q105">
            <v>9.7505290000000002</v>
          </cell>
        </row>
      </sheetData>
      <sheetData sheetId="4">
        <row r="37">
          <cell r="Q37">
            <v>24.240000000000002</v>
          </cell>
        </row>
        <row r="38">
          <cell r="Q38">
            <v>99.23</v>
          </cell>
        </row>
        <row r="39">
          <cell r="Q39">
            <v>54.72</v>
          </cell>
        </row>
        <row r="40">
          <cell r="Q40">
            <v>8</v>
          </cell>
        </row>
        <row r="43">
          <cell r="Q43">
            <v>1.53</v>
          </cell>
        </row>
        <row r="44">
          <cell r="Q44">
            <v>5.5</v>
          </cell>
        </row>
        <row r="45">
          <cell r="Q45">
            <v>26.95</v>
          </cell>
        </row>
        <row r="46">
          <cell r="Q46">
            <v>109.64000000000001</v>
          </cell>
        </row>
        <row r="47">
          <cell r="Q47">
            <v>31.2</v>
          </cell>
        </row>
        <row r="86">
          <cell r="Q86">
            <v>7.84</v>
          </cell>
        </row>
        <row r="87">
          <cell r="Q87">
            <v>64</v>
          </cell>
        </row>
        <row r="88">
          <cell r="Q88">
            <v>39.46</v>
          </cell>
        </row>
        <row r="89">
          <cell r="Q89">
            <v>5.15</v>
          </cell>
        </row>
        <row r="90">
          <cell r="Q90">
            <v>61.4</v>
          </cell>
        </row>
        <row r="91">
          <cell r="Q91">
            <v>57.08</v>
          </cell>
        </row>
        <row r="92">
          <cell r="Q92">
            <v>54.89</v>
          </cell>
        </row>
        <row r="95">
          <cell r="Q95">
            <v>18</v>
          </cell>
        </row>
        <row r="96">
          <cell r="Q96">
            <v>45</v>
          </cell>
        </row>
        <row r="97">
          <cell r="Q97">
            <v>24.3</v>
          </cell>
        </row>
        <row r="98">
          <cell r="Q98">
            <v>0</v>
          </cell>
        </row>
        <row r="99">
          <cell r="Q99">
            <v>0</v>
          </cell>
        </row>
        <row r="100">
          <cell r="Q100">
            <v>31.94</v>
          </cell>
        </row>
        <row r="101">
          <cell r="Q101">
            <v>45.62</v>
          </cell>
        </row>
        <row r="102">
          <cell r="Q102">
            <v>13.309999999999999</v>
          </cell>
        </row>
      </sheetData>
      <sheetData sheetId="5"/>
      <sheetData sheetId="6">
        <row r="5">
          <cell r="Q5">
            <v>20</v>
          </cell>
        </row>
        <row r="7">
          <cell r="Q7">
            <v>0.3</v>
          </cell>
        </row>
        <row r="8">
          <cell r="Q8">
            <v>2</v>
          </cell>
        </row>
        <row r="37">
          <cell r="Q37">
            <v>24.240000000000002</v>
          </cell>
        </row>
        <row r="38">
          <cell r="Q38">
            <v>114.23</v>
          </cell>
        </row>
        <row r="39">
          <cell r="Q39">
            <v>59.43</v>
          </cell>
        </row>
        <row r="40">
          <cell r="Q40">
            <v>20</v>
          </cell>
        </row>
        <row r="43">
          <cell r="Q43">
            <v>1.53</v>
          </cell>
        </row>
        <row r="44">
          <cell r="Q44">
            <v>4.76</v>
          </cell>
        </row>
        <row r="45">
          <cell r="Q45">
            <v>27</v>
          </cell>
        </row>
        <row r="46">
          <cell r="Q46">
            <v>121.49000000000001</v>
          </cell>
        </row>
        <row r="47">
          <cell r="Q47">
            <v>26.27</v>
          </cell>
        </row>
        <row r="86">
          <cell r="Q86">
            <v>7.84</v>
          </cell>
        </row>
        <row r="87">
          <cell r="Q87">
            <v>64</v>
          </cell>
        </row>
        <row r="88">
          <cell r="Q88">
            <v>61.46</v>
          </cell>
        </row>
        <row r="89">
          <cell r="Q89">
            <v>5.15</v>
          </cell>
        </row>
        <row r="90">
          <cell r="Q90">
            <v>47.82</v>
          </cell>
        </row>
        <row r="91">
          <cell r="Q91">
            <v>57.08</v>
          </cell>
        </row>
        <row r="92">
          <cell r="Q92">
            <v>54.89</v>
          </cell>
        </row>
        <row r="95">
          <cell r="Q95">
            <v>23.95</v>
          </cell>
        </row>
        <row r="96">
          <cell r="Q96">
            <v>25</v>
          </cell>
        </row>
        <row r="97">
          <cell r="Q97">
            <v>16.3</v>
          </cell>
        </row>
        <row r="98">
          <cell r="Q98">
            <v>0</v>
          </cell>
        </row>
        <row r="99">
          <cell r="Q99">
            <v>0</v>
          </cell>
        </row>
        <row r="100">
          <cell r="Q100">
            <v>31.94</v>
          </cell>
        </row>
        <row r="101">
          <cell r="Q101">
            <v>45.62</v>
          </cell>
        </row>
        <row r="102">
          <cell r="Q102">
            <v>13.309999999999999</v>
          </cell>
        </row>
        <row r="105">
          <cell r="Q105">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67"/>
  <sheetViews>
    <sheetView showGridLines="0" tabSelected="1" workbookViewId="0">
      <selection sqref="A1:I1"/>
    </sheetView>
  </sheetViews>
  <sheetFormatPr defaultRowHeight="15"/>
  <cols>
    <col min="1" max="1" width="2.140625" customWidth="1"/>
    <col min="2" max="2" width="54" customWidth="1"/>
    <col min="3" max="3" width="10" customWidth="1"/>
    <col min="4" max="4" width="10.5703125" customWidth="1"/>
    <col min="5" max="5" width="9.5703125" customWidth="1"/>
    <col min="6" max="6" width="7.28515625" bestFit="1" customWidth="1"/>
    <col min="7" max="7" width="7" bestFit="1" customWidth="1"/>
    <col min="8" max="8" width="7.28515625" bestFit="1" customWidth="1"/>
    <col min="9" max="9" width="7.5703125" bestFit="1" customWidth="1"/>
  </cols>
  <sheetData>
    <row r="1" spans="1:11" ht="18.75">
      <c r="A1" s="68" t="s">
        <v>0</v>
      </c>
      <c r="B1" s="68"/>
      <c r="C1" s="68"/>
      <c r="D1" s="68"/>
      <c r="E1" s="68"/>
      <c r="F1" s="68"/>
      <c r="G1" s="68"/>
      <c r="H1" s="68"/>
      <c r="I1" s="68"/>
    </row>
    <row r="2" spans="1:11" ht="18.75">
      <c r="A2" s="68" t="s">
        <v>1</v>
      </c>
      <c r="B2" s="68"/>
      <c r="C2" s="68"/>
      <c r="D2" s="68"/>
      <c r="E2" s="68"/>
      <c r="F2" s="68"/>
      <c r="G2" s="68"/>
      <c r="H2" s="68"/>
      <c r="I2" s="68"/>
    </row>
    <row r="3" spans="1:11" ht="18.75">
      <c r="A3" s="69" t="s">
        <v>2</v>
      </c>
      <c r="B3" s="69"/>
      <c r="C3" s="69"/>
      <c r="D3" s="69"/>
      <c r="E3" s="69"/>
      <c r="F3" s="69"/>
      <c r="G3" s="69"/>
      <c r="H3" s="69"/>
      <c r="I3" s="69"/>
    </row>
    <row r="4" spans="1:11" ht="15.75" thickBot="1">
      <c r="A4" s="70" t="s">
        <v>3</v>
      </c>
      <c r="B4" s="70"/>
      <c r="C4" s="70"/>
      <c r="D4" s="70"/>
      <c r="E4" s="70"/>
      <c r="F4" s="70"/>
      <c r="G4" s="70"/>
      <c r="H4" s="70"/>
      <c r="I4" s="70"/>
    </row>
    <row r="5" spans="1:11">
      <c r="A5" s="1"/>
      <c r="B5" s="52"/>
      <c r="C5" s="71" t="s">
        <v>4</v>
      </c>
      <c r="D5" s="73" t="s">
        <v>5</v>
      </c>
      <c r="E5" s="73" t="s">
        <v>6</v>
      </c>
      <c r="F5" s="76" t="s">
        <v>7</v>
      </c>
      <c r="G5" s="77"/>
      <c r="H5" s="77"/>
      <c r="I5" s="78"/>
    </row>
    <row r="6" spans="1:11" ht="30.75" customHeight="1">
      <c r="A6" s="2"/>
      <c r="B6" s="53"/>
      <c r="C6" s="55"/>
      <c r="D6" s="74"/>
      <c r="E6" s="74"/>
      <c r="F6" s="79" t="s">
        <v>4</v>
      </c>
      <c r="G6" s="80"/>
      <c r="H6" s="81" t="s">
        <v>5</v>
      </c>
      <c r="I6" s="82"/>
      <c r="K6" s="55"/>
    </row>
    <row r="7" spans="1:11">
      <c r="A7" s="3"/>
      <c r="B7" s="54"/>
      <c r="C7" s="72"/>
      <c r="D7" s="75"/>
      <c r="E7" s="75"/>
      <c r="F7" s="4" t="s">
        <v>8</v>
      </c>
      <c r="G7" s="5" t="s">
        <v>9</v>
      </c>
      <c r="H7" s="4" t="s">
        <v>8</v>
      </c>
      <c r="I7" s="6" t="s">
        <v>9</v>
      </c>
      <c r="K7" s="55"/>
    </row>
    <row r="8" spans="1:11">
      <c r="A8" s="83" t="s">
        <v>10</v>
      </c>
      <c r="B8" s="84"/>
      <c r="C8" s="7">
        <f t="shared" ref="C8:E8" si="0">+C9+C15+C17</f>
        <v>217.27945099999999</v>
      </c>
      <c r="D8" s="7">
        <f t="shared" si="0"/>
        <v>235.64999999999998</v>
      </c>
      <c r="E8" s="7">
        <f t="shared" si="0"/>
        <v>246.64999999999998</v>
      </c>
      <c r="F8" s="8">
        <f t="shared" ref="F8:F56" si="1">E8-C8</f>
        <v>29.370548999999983</v>
      </c>
      <c r="G8" s="9">
        <f t="shared" ref="G8:G56" si="2">IF(C8=0,"N/A  ",F8/C8)</f>
        <v>0.13517407589546968</v>
      </c>
      <c r="H8" s="8">
        <f>E8-D8</f>
        <v>11</v>
      </c>
      <c r="I8" s="10">
        <f t="shared" ref="I8:I56" si="3">IF(D8=0,"N/A  ",H8/D8)</f>
        <v>4.667939741141524E-2</v>
      </c>
      <c r="K8" s="55"/>
    </row>
    <row r="9" spans="1:11">
      <c r="A9" s="62" t="s">
        <v>11</v>
      </c>
      <c r="B9" s="63"/>
      <c r="C9" s="11">
        <f t="shared" ref="C9:E9" si="4">SUM(C10:C14)</f>
        <v>147.58579</v>
      </c>
      <c r="D9" s="11">
        <f t="shared" ref="D9" si="5">SUM(D10:D14)</f>
        <v>127.75999999999999</v>
      </c>
      <c r="E9" s="11">
        <f t="shared" si="4"/>
        <v>146.76</v>
      </c>
      <c r="F9" s="12">
        <f t="shared" si="1"/>
        <v>-0.82579000000001201</v>
      </c>
      <c r="G9" s="13">
        <f t="shared" si="2"/>
        <v>-5.5953218802434297E-3</v>
      </c>
      <c r="H9" s="12">
        <f t="shared" ref="H9:H56" si="6">E9-D9</f>
        <v>19</v>
      </c>
      <c r="I9" s="14">
        <f t="shared" si="3"/>
        <v>0.14871634314339388</v>
      </c>
      <c r="K9" s="51"/>
    </row>
    <row r="10" spans="1:11" ht="15.75">
      <c r="A10" s="15"/>
      <c r="B10" s="16" t="s">
        <v>12</v>
      </c>
      <c r="C10" s="17">
        <f>'[1]FY11 Actual'!Q5/4</f>
        <v>0</v>
      </c>
      <c r="D10" s="17">
        <f>'[1]FY 2012 Current Plan Est'!Q5/4</f>
        <v>0</v>
      </c>
      <c r="E10" s="17">
        <f>'[1]FY 2013 Request'!Q5/4</f>
        <v>5</v>
      </c>
      <c r="F10" s="18">
        <f t="shared" si="1"/>
        <v>5</v>
      </c>
      <c r="G10" s="19" t="str">
        <f t="shared" si="2"/>
        <v xml:space="preserve">N/A  </v>
      </c>
      <c r="H10" s="18">
        <f t="shared" si="6"/>
        <v>5</v>
      </c>
      <c r="I10" s="20" t="str">
        <f t="shared" si="3"/>
        <v xml:space="preserve">N/A  </v>
      </c>
    </row>
    <row r="11" spans="1:11">
      <c r="A11" s="15"/>
      <c r="B11" s="16" t="s">
        <v>13</v>
      </c>
      <c r="C11" s="17">
        <f>'[1]FY11 Actual'!Q87</f>
        <v>64.351624000000001</v>
      </c>
      <c r="D11" s="17">
        <f>'[1]FY 2012 Current Plan Est'!Q87</f>
        <v>64</v>
      </c>
      <c r="E11" s="17">
        <f>'[1]FY 2013 Request'!Q87</f>
        <v>64</v>
      </c>
      <c r="F11" s="18">
        <f t="shared" si="1"/>
        <v>-0.35162400000000105</v>
      </c>
      <c r="G11" s="19">
        <f t="shared" si="2"/>
        <v>-5.4641045267171664E-3</v>
      </c>
      <c r="H11" s="18">
        <f t="shared" si="6"/>
        <v>0</v>
      </c>
      <c r="I11" s="20">
        <f t="shared" si="3"/>
        <v>0</v>
      </c>
    </row>
    <row r="12" spans="1:11">
      <c r="A12" s="15"/>
      <c r="B12" s="16" t="s">
        <v>14</v>
      </c>
      <c r="C12" s="17">
        <f>'[1]FY11 Actual'!Q97</f>
        <v>32.230302000000002</v>
      </c>
      <c r="D12" s="17">
        <f>'[1]FY 2012 Current Plan Est'!Q97</f>
        <v>24.3</v>
      </c>
      <c r="E12" s="17">
        <f>'[1]FY 2013 Request'!Q97</f>
        <v>16.3</v>
      </c>
      <c r="F12" s="18">
        <f t="shared" si="1"/>
        <v>-15.930302000000001</v>
      </c>
      <c r="G12" s="19">
        <f t="shared" si="2"/>
        <v>-0.49426474502162593</v>
      </c>
      <c r="H12" s="18">
        <f t="shared" si="6"/>
        <v>-8</v>
      </c>
      <c r="I12" s="20">
        <f t="shared" si="3"/>
        <v>-0.32921810699588477</v>
      </c>
    </row>
    <row r="13" spans="1:11">
      <c r="A13" s="21"/>
      <c r="B13" s="22" t="s">
        <v>40</v>
      </c>
      <c r="C13" s="17">
        <f>'[1]FY11 Actual'!Q88</f>
        <v>41.253335</v>
      </c>
      <c r="D13" s="17">
        <f>'[1]FY 2012 Current Plan Est'!Q88</f>
        <v>39.46</v>
      </c>
      <c r="E13" s="17">
        <f>'[1]FY 2013 Request'!Q88</f>
        <v>61.46</v>
      </c>
      <c r="F13" s="18">
        <f t="shared" si="1"/>
        <v>20.206665000000001</v>
      </c>
      <c r="G13" s="19">
        <f t="shared" si="2"/>
        <v>0.48981894433504591</v>
      </c>
      <c r="H13" s="18">
        <f t="shared" si="6"/>
        <v>22</v>
      </c>
      <c r="I13" s="20">
        <f t="shared" si="3"/>
        <v>0.55752660922453112</v>
      </c>
    </row>
    <row r="14" spans="1:11">
      <c r="A14" s="23"/>
      <c r="B14" s="24" t="s">
        <v>41</v>
      </c>
      <c r="C14" s="17">
        <f>'[1]FY11 Actual'!Q105</f>
        <v>9.7505290000000002</v>
      </c>
      <c r="D14" s="17">
        <f>'[1]FY 2012 Current Plan Est'!Q105</f>
        <v>0</v>
      </c>
      <c r="E14" s="17">
        <f>'[1]FY 2013 Request'!Q105</f>
        <v>0</v>
      </c>
      <c r="F14" s="18">
        <f t="shared" si="1"/>
        <v>-9.7505290000000002</v>
      </c>
      <c r="G14" s="19">
        <f t="shared" si="2"/>
        <v>-1</v>
      </c>
      <c r="H14" s="18">
        <f t="shared" si="6"/>
        <v>0</v>
      </c>
      <c r="I14" s="20" t="str">
        <f t="shared" si="3"/>
        <v xml:space="preserve">N/A  </v>
      </c>
    </row>
    <row r="15" spans="1:11">
      <c r="A15" s="58" t="s">
        <v>15</v>
      </c>
      <c r="B15" s="59"/>
      <c r="C15" s="25">
        <f t="shared" ref="C15:E15" si="7">SUM(C16:C16)</f>
        <v>0</v>
      </c>
      <c r="D15" s="25">
        <f t="shared" si="7"/>
        <v>8</v>
      </c>
      <c r="E15" s="25">
        <f t="shared" si="7"/>
        <v>20</v>
      </c>
      <c r="F15" s="12">
        <f t="shared" si="1"/>
        <v>20</v>
      </c>
      <c r="G15" s="13" t="str">
        <f t="shared" si="2"/>
        <v xml:space="preserve">N/A  </v>
      </c>
      <c r="H15" s="12">
        <f t="shared" si="6"/>
        <v>12</v>
      </c>
      <c r="I15" s="14">
        <f t="shared" si="3"/>
        <v>1.5</v>
      </c>
    </row>
    <row r="16" spans="1:11" ht="44.25">
      <c r="A16" s="26"/>
      <c r="B16" s="27" t="s">
        <v>58</v>
      </c>
      <c r="C16" s="17">
        <f>'[1]FY11 Actual'!Q40</f>
        <v>0</v>
      </c>
      <c r="D16" s="17">
        <f>'[1]FY 2012 Current Plan Est'!Q40</f>
        <v>8</v>
      </c>
      <c r="E16" s="17">
        <f>'[1]FY 2013 Request'!Q40</f>
        <v>20</v>
      </c>
      <c r="F16" s="18">
        <f t="shared" si="1"/>
        <v>20</v>
      </c>
      <c r="G16" s="19" t="str">
        <f t="shared" si="2"/>
        <v xml:space="preserve">N/A  </v>
      </c>
      <c r="H16" s="18">
        <f t="shared" si="6"/>
        <v>12</v>
      </c>
      <c r="I16" s="20">
        <f t="shared" si="3"/>
        <v>1.5</v>
      </c>
    </row>
    <row r="17" spans="1:9">
      <c r="A17" s="58" t="s">
        <v>16</v>
      </c>
      <c r="B17" s="59"/>
      <c r="C17" s="25">
        <f t="shared" ref="C17:E17" si="8">SUM(C18:C19)</f>
        <v>69.693661000000006</v>
      </c>
      <c r="D17" s="25">
        <f t="shared" si="8"/>
        <v>99.89</v>
      </c>
      <c r="E17" s="25">
        <f t="shared" si="8"/>
        <v>79.89</v>
      </c>
      <c r="F17" s="12">
        <f t="shared" si="1"/>
        <v>10.196338999999995</v>
      </c>
      <c r="G17" s="13">
        <f t="shared" si="2"/>
        <v>0.14630224404483491</v>
      </c>
      <c r="H17" s="12">
        <f t="shared" si="6"/>
        <v>-20</v>
      </c>
      <c r="I17" s="14">
        <f t="shared" si="3"/>
        <v>-0.20022024226649315</v>
      </c>
    </row>
    <row r="18" spans="1:9">
      <c r="A18" s="23"/>
      <c r="B18" s="16" t="s">
        <v>17</v>
      </c>
      <c r="C18" s="17">
        <f>'[1]FY11 Actual'!Q92</f>
        <v>54.904324000000003</v>
      </c>
      <c r="D18" s="17">
        <f>'[1]FY 2012 Current Plan Est'!Q92</f>
        <v>54.89</v>
      </c>
      <c r="E18" s="17">
        <f>'[1]FY 2013 Request'!Q92</f>
        <v>54.89</v>
      </c>
      <c r="F18" s="18">
        <f t="shared" si="1"/>
        <v>-1.4324000000002002E-2</v>
      </c>
      <c r="G18" s="19">
        <f t="shared" si="2"/>
        <v>-2.6089019873921042E-4</v>
      </c>
      <c r="H18" s="18">
        <f t="shared" si="6"/>
        <v>0</v>
      </c>
      <c r="I18" s="20">
        <f t="shared" si="3"/>
        <v>0</v>
      </c>
    </row>
    <row r="19" spans="1:9" ht="15.75" customHeight="1" thickBot="1">
      <c r="A19" s="28"/>
      <c r="B19" s="29" t="s">
        <v>42</v>
      </c>
      <c r="C19" s="30">
        <f>'[1]FY11 Actual'!Q96</f>
        <v>14.789337</v>
      </c>
      <c r="D19" s="30">
        <f>'[1]FY 2012 Current Plan Est'!Q96</f>
        <v>45</v>
      </c>
      <c r="E19" s="30">
        <f>'[1]FY 2013 Request'!Q96</f>
        <v>25</v>
      </c>
      <c r="F19" s="31">
        <f t="shared" si="1"/>
        <v>10.210663</v>
      </c>
      <c r="G19" s="32">
        <f t="shared" si="2"/>
        <v>0.69040708180495181</v>
      </c>
      <c r="H19" s="31">
        <f t="shared" si="6"/>
        <v>-20</v>
      </c>
      <c r="I19" s="33">
        <f t="shared" si="3"/>
        <v>-0.44444444444444442</v>
      </c>
    </row>
    <row r="20" spans="1:9">
      <c r="A20" s="85" t="s">
        <v>18</v>
      </c>
      <c r="B20" s="86"/>
      <c r="C20" s="34">
        <f>+C21+C28+C25</f>
        <v>176.577562</v>
      </c>
      <c r="D20" s="34">
        <f>+D21+D28+D25</f>
        <v>173.29</v>
      </c>
      <c r="E20" s="34">
        <f>+E21+E28+E25</f>
        <v>184.82</v>
      </c>
      <c r="F20" s="35">
        <f t="shared" si="1"/>
        <v>8.2424379999999928</v>
      </c>
      <c r="G20" s="36">
        <f t="shared" si="2"/>
        <v>4.6678852661925375E-2</v>
      </c>
      <c r="H20" s="35">
        <f t="shared" si="6"/>
        <v>11.530000000000001</v>
      </c>
      <c r="I20" s="37">
        <f t="shared" si="3"/>
        <v>6.6535864735414632E-2</v>
      </c>
    </row>
    <row r="21" spans="1:9">
      <c r="A21" s="62" t="s">
        <v>11</v>
      </c>
      <c r="B21" s="63"/>
      <c r="C21" s="25">
        <f t="shared" ref="C21:E21" si="9">SUM(C22:C24)</f>
        <v>29.702514999999998</v>
      </c>
      <c r="D21" s="25">
        <f t="shared" ref="D21" si="10">SUM(D22:D24)</f>
        <v>31.2</v>
      </c>
      <c r="E21" s="25">
        <f t="shared" si="9"/>
        <v>28.16</v>
      </c>
      <c r="F21" s="12">
        <f t="shared" si="1"/>
        <v>-1.5425149999999981</v>
      </c>
      <c r="G21" s="13">
        <f t="shared" si="2"/>
        <v>-5.1932134366399554E-2</v>
      </c>
      <c r="H21" s="12">
        <f t="shared" si="6"/>
        <v>-3.0399999999999991</v>
      </c>
      <c r="I21" s="14">
        <f t="shared" si="3"/>
        <v>-9.7435897435897409E-2</v>
      </c>
    </row>
    <row r="22" spans="1:9" ht="15.75">
      <c r="A22" s="15"/>
      <c r="B22" s="38" t="s">
        <v>43</v>
      </c>
      <c r="C22" s="17">
        <f>'[1]FY11 Actual'!Q5/4</f>
        <v>0</v>
      </c>
      <c r="D22" s="17">
        <f>'[1]FY 2012 Current Plan Est'!Q5/4</f>
        <v>0</v>
      </c>
      <c r="E22" s="17">
        <f>'[1]FY 2013 Request'!Q5/4</f>
        <v>5</v>
      </c>
      <c r="F22" s="18">
        <f t="shared" si="1"/>
        <v>5</v>
      </c>
      <c r="G22" s="19" t="str">
        <f t="shared" si="2"/>
        <v xml:space="preserve">N/A  </v>
      </c>
      <c r="H22" s="18">
        <f t="shared" si="6"/>
        <v>5</v>
      </c>
      <c r="I22" s="20" t="str">
        <f t="shared" si="3"/>
        <v xml:space="preserve">N/A  </v>
      </c>
    </row>
    <row r="23" spans="1:9" ht="15.75">
      <c r="A23" s="23"/>
      <c r="B23" s="24" t="s">
        <v>19</v>
      </c>
      <c r="C23" s="17">
        <f>'[1]FY11 Actual'!Q7</f>
        <v>0.101087</v>
      </c>
      <c r="D23" s="17">
        <f>'[1]FY 2012 Current Plan Est'!Q7</f>
        <v>0</v>
      </c>
      <c r="E23" s="17">
        <f>'[1]FY 2013 Request'!Q7</f>
        <v>0.3</v>
      </c>
      <c r="F23" s="18">
        <f t="shared" si="1"/>
        <v>0.19891300000000001</v>
      </c>
      <c r="G23" s="19">
        <f t="shared" si="2"/>
        <v>1.9677406590362758</v>
      </c>
      <c r="H23" s="18">
        <f t="shared" si="6"/>
        <v>0.3</v>
      </c>
      <c r="I23" s="20" t="str">
        <f t="shared" si="3"/>
        <v xml:space="preserve">N/A  </v>
      </c>
    </row>
    <row r="24" spans="1:9" ht="25.5">
      <c r="A24" s="15"/>
      <c r="B24" s="39" t="s">
        <v>44</v>
      </c>
      <c r="C24" s="17">
        <f>'[1]FY11 Actual'!Q47</f>
        <v>29.601427999999999</v>
      </c>
      <c r="D24" s="17">
        <f>'[1]FY 2012 Current Plan Est'!Q47</f>
        <v>31.2</v>
      </c>
      <c r="E24" s="17">
        <f>'[1]FY 2013 Request'!Q47-3.41</f>
        <v>22.86</v>
      </c>
      <c r="F24" s="18">
        <f t="shared" si="1"/>
        <v>-6.7414279999999991</v>
      </c>
      <c r="G24" s="19">
        <f t="shared" si="2"/>
        <v>-0.22773995903170616</v>
      </c>
      <c r="H24" s="18">
        <f t="shared" si="6"/>
        <v>-8.34</v>
      </c>
      <c r="I24" s="20">
        <f t="shared" si="3"/>
        <v>-0.2673076923076923</v>
      </c>
    </row>
    <row r="25" spans="1:9">
      <c r="A25" s="58" t="s">
        <v>15</v>
      </c>
      <c r="B25" s="59"/>
      <c r="C25" s="25">
        <f>SUM(C26:C27)</f>
        <v>5.4311290000000003</v>
      </c>
      <c r="D25" s="25">
        <f t="shared" ref="D25:E25" si="11">SUM(D26:D27)</f>
        <v>5.5</v>
      </c>
      <c r="E25" s="25">
        <f t="shared" si="11"/>
        <v>8.17</v>
      </c>
      <c r="F25" s="12">
        <f t="shared" si="1"/>
        <v>2.7388709999999996</v>
      </c>
      <c r="G25" s="13">
        <f t="shared" si="2"/>
        <v>0.50429128087364516</v>
      </c>
      <c r="H25" s="12">
        <f t="shared" si="6"/>
        <v>2.67</v>
      </c>
      <c r="I25" s="14">
        <f t="shared" si="3"/>
        <v>0.48545454545454542</v>
      </c>
    </row>
    <row r="26" spans="1:9" ht="28.5">
      <c r="A26" s="23"/>
      <c r="B26" s="24" t="s">
        <v>45</v>
      </c>
      <c r="C26" s="17">
        <f>'[1]FY11 Actual'!Q44</f>
        <v>5.4311290000000003</v>
      </c>
      <c r="D26" s="17">
        <f>'[1]FY 2012 Current Plan Est'!Q44</f>
        <v>5.5</v>
      </c>
      <c r="E26" s="17">
        <f>'[1]FY 2013 Request'!Q44</f>
        <v>4.76</v>
      </c>
      <c r="F26" s="18">
        <f t="shared" si="1"/>
        <v>-0.67112900000000053</v>
      </c>
      <c r="G26" s="19">
        <f t="shared" si="2"/>
        <v>-0.12357080820580776</v>
      </c>
      <c r="H26" s="18">
        <f t="shared" si="6"/>
        <v>-0.74000000000000021</v>
      </c>
      <c r="I26" s="20">
        <f t="shared" si="3"/>
        <v>-0.13454545454545458</v>
      </c>
    </row>
    <row r="27" spans="1:9" ht="41.25">
      <c r="A27" s="15"/>
      <c r="B27" s="39" t="s">
        <v>57</v>
      </c>
      <c r="C27" s="17">
        <f>'[1]FY11 Actual'!Q47-29.601428</f>
        <v>0</v>
      </c>
      <c r="D27" s="17">
        <f>'[1]FY 2012 Current Plan Est'!Q47-31.2</f>
        <v>0</v>
      </c>
      <c r="E27" s="17">
        <f>'[1]FY 2013 Request'!Q47-22.86</f>
        <v>3.41</v>
      </c>
      <c r="F27" s="18">
        <f t="shared" si="1"/>
        <v>3.41</v>
      </c>
      <c r="G27" s="19" t="str">
        <f t="shared" si="2"/>
        <v xml:space="preserve">N/A  </v>
      </c>
      <c r="H27" s="18">
        <f t="shared" si="6"/>
        <v>3.41</v>
      </c>
      <c r="I27" s="20" t="str">
        <f t="shared" si="3"/>
        <v xml:space="preserve">N/A  </v>
      </c>
    </row>
    <row r="28" spans="1:9">
      <c r="A28" s="58" t="s">
        <v>16</v>
      </c>
      <c r="B28" s="59"/>
      <c r="C28" s="25">
        <f>SUM(C29:C30)</f>
        <v>141.443918</v>
      </c>
      <c r="D28" s="25">
        <f t="shared" ref="D28:E28" si="12">SUM(D29:D30)</f>
        <v>136.59</v>
      </c>
      <c r="E28" s="25">
        <f t="shared" si="12"/>
        <v>148.49</v>
      </c>
      <c r="F28" s="12">
        <f t="shared" si="1"/>
        <v>7.0460820000000126</v>
      </c>
      <c r="G28" s="13">
        <f t="shared" si="2"/>
        <v>4.9815376296349571E-2</v>
      </c>
      <c r="H28" s="12">
        <f t="shared" si="6"/>
        <v>11.900000000000006</v>
      </c>
      <c r="I28" s="14">
        <f t="shared" si="3"/>
        <v>8.7122044073504684E-2</v>
      </c>
    </row>
    <row r="29" spans="1:9">
      <c r="A29" s="23"/>
      <c r="B29" s="40" t="s">
        <v>20</v>
      </c>
      <c r="C29" s="17">
        <f>'[1]FY11 Actual'!Q46</f>
        <v>93.265415000000004</v>
      </c>
      <c r="D29" s="17">
        <f>'[1]FY 2012 Current Plan Est'!Q46</f>
        <v>109.64000000000001</v>
      </c>
      <c r="E29" s="17">
        <f>'[1]FY 2013 Request'!Q46</f>
        <v>121.49000000000001</v>
      </c>
      <c r="F29" s="18">
        <f t="shared" si="1"/>
        <v>28.224585000000005</v>
      </c>
      <c r="G29" s="19">
        <f t="shared" si="2"/>
        <v>0.30262648807170378</v>
      </c>
      <c r="H29" s="18">
        <f t="shared" si="6"/>
        <v>11.849999999999994</v>
      </c>
      <c r="I29" s="20">
        <f t="shared" si="3"/>
        <v>0.1080809923385625</v>
      </c>
    </row>
    <row r="30" spans="1:9" ht="15.75" thickBot="1">
      <c r="A30" s="23"/>
      <c r="B30" s="39" t="s">
        <v>46</v>
      </c>
      <c r="C30" s="17">
        <f>'[1]FY11 Actual'!Q45</f>
        <v>48.178502999999999</v>
      </c>
      <c r="D30" s="17">
        <f>'[1]FY 2012 Current Plan Est'!Q45</f>
        <v>26.95</v>
      </c>
      <c r="E30" s="17">
        <f>'[1]FY 2013 Request'!Q45</f>
        <v>27</v>
      </c>
      <c r="F30" s="18">
        <f>E30-C30</f>
        <v>-21.178502999999999</v>
      </c>
      <c r="G30" s="19">
        <f>IF(C30=0,"N/A  ",F30/C30)</f>
        <v>-0.43958408172209085</v>
      </c>
      <c r="H30" s="18">
        <f>E30-D30</f>
        <v>5.0000000000000711E-2</v>
      </c>
      <c r="I30" s="20">
        <f>IF(D30=0,"N/A  ",H30/D30)</f>
        <v>1.8552875695733103E-3</v>
      </c>
    </row>
    <row r="31" spans="1:9">
      <c r="A31" s="60" t="s">
        <v>21</v>
      </c>
      <c r="B31" s="61"/>
      <c r="C31" s="34">
        <f>+C32+C41</f>
        <v>144.71164300000001</v>
      </c>
      <c r="D31" s="34">
        <f t="shared" ref="D31:E31" si="13">+D32+D41</f>
        <v>129.63</v>
      </c>
      <c r="E31" s="34">
        <f t="shared" si="13"/>
        <v>134.63</v>
      </c>
      <c r="F31" s="35">
        <f t="shared" si="1"/>
        <v>-10.081643000000014</v>
      </c>
      <c r="G31" s="36">
        <f t="shared" si="2"/>
        <v>-6.9667117247780908E-2</v>
      </c>
      <c r="H31" s="35">
        <f t="shared" si="6"/>
        <v>5</v>
      </c>
      <c r="I31" s="37">
        <f t="shared" si="3"/>
        <v>3.8571318367661811E-2</v>
      </c>
    </row>
    <row r="32" spans="1:9">
      <c r="A32" s="62" t="s">
        <v>11</v>
      </c>
      <c r="B32" s="63"/>
      <c r="C32" s="11">
        <f t="shared" ref="C32:E32" si="14">SUM(C33:C40)</f>
        <v>139.53053700000001</v>
      </c>
      <c r="D32" s="11">
        <f t="shared" ref="D32" si="15">SUM(D33:D40)</f>
        <v>124.47999999999999</v>
      </c>
      <c r="E32" s="11">
        <f t="shared" si="14"/>
        <v>129.47999999999999</v>
      </c>
      <c r="F32" s="12">
        <f t="shared" si="1"/>
        <v>-10.05053700000002</v>
      </c>
      <c r="G32" s="13">
        <f t="shared" si="2"/>
        <v>-7.2031092376574304E-2</v>
      </c>
      <c r="H32" s="12">
        <f t="shared" si="6"/>
        <v>5</v>
      </c>
      <c r="I32" s="14">
        <f t="shared" si="3"/>
        <v>4.0167095115681235E-2</v>
      </c>
    </row>
    <row r="33" spans="1:9" ht="28.5">
      <c r="A33" s="15"/>
      <c r="B33" s="41" t="s">
        <v>47</v>
      </c>
      <c r="C33" s="17">
        <f>'[1]FY11 Actual'!Q5/4</f>
        <v>0</v>
      </c>
      <c r="D33" s="17">
        <f>'[1]FY 2012 Current Plan Est'!Q5/4</f>
        <v>0</v>
      </c>
      <c r="E33" s="17">
        <f>'[1]FY 2013 Request'!Q5/4</f>
        <v>5</v>
      </c>
      <c r="F33" s="18">
        <f t="shared" si="1"/>
        <v>5</v>
      </c>
      <c r="G33" s="19" t="str">
        <f t="shared" si="2"/>
        <v xml:space="preserve">N/A  </v>
      </c>
      <c r="H33" s="18">
        <f t="shared" si="6"/>
        <v>5</v>
      </c>
      <c r="I33" s="20" t="str">
        <f t="shared" si="3"/>
        <v xml:space="preserve">N/A  </v>
      </c>
    </row>
    <row r="34" spans="1:9">
      <c r="A34" s="15"/>
      <c r="B34" s="41" t="s">
        <v>22</v>
      </c>
      <c r="C34" s="17">
        <f>'[1]FY11 Actual'!Q43</f>
        <v>1.518608</v>
      </c>
      <c r="D34" s="17">
        <f>'[1]FY 2012 Current Plan Est'!Q43</f>
        <v>1.53</v>
      </c>
      <c r="E34" s="17">
        <f>'[1]FY 2013 Request'!Q43</f>
        <v>1.53</v>
      </c>
      <c r="F34" s="18">
        <f t="shared" si="1"/>
        <v>1.1392000000000069E-2</v>
      </c>
      <c r="G34" s="19">
        <f t="shared" si="2"/>
        <v>7.5016067345885637E-3</v>
      </c>
      <c r="H34" s="18">
        <f t="shared" si="6"/>
        <v>0</v>
      </c>
      <c r="I34" s="20">
        <f t="shared" si="3"/>
        <v>0</v>
      </c>
    </row>
    <row r="35" spans="1:9" ht="15.75">
      <c r="A35" s="15"/>
      <c r="B35" s="42" t="s">
        <v>48</v>
      </c>
      <c r="C35" s="17">
        <f>'[1]FY11 Actual'!Q86</f>
        <v>16.692822</v>
      </c>
      <c r="D35" s="17">
        <f>'[1]FY 2012 Current Plan Est'!Q86</f>
        <v>7.84</v>
      </c>
      <c r="E35" s="17">
        <f>'[1]FY 2013 Request'!Q86</f>
        <v>7.84</v>
      </c>
      <c r="F35" s="18">
        <f t="shared" si="1"/>
        <v>-8.8528219999999997</v>
      </c>
      <c r="G35" s="19">
        <f t="shared" si="2"/>
        <v>-0.53033705145840526</v>
      </c>
      <c r="H35" s="18">
        <f t="shared" si="6"/>
        <v>0</v>
      </c>
      <c r="I35" s="20">
        <f t="shared" si="3"/>
        <v>0</v>
      </c>
    </row>
    <row r="36" spans="1:9" ht="28.5">
      <c r="A36" s="26"/>
      <c r="B36" s="39" t="s">
        <v>56</v>
      </c>
      <c r="C36" s="17">
        <f>'[1]FY11 Actual'!Q37</f>
        <v>30.425387000000001</v>
      </c>
      <c r="D36" s="17">
        <f>'[1]FY 2012 Current Plan Est'!Q37</f>
        <v>24.240000000000002</v>
      </c>
      <c r="E36" s="17">
        <f>'[1]FY 2013 Request'!Q37</f>
        <v>24.240000000000002</v>
      </c>
      <c r="F36" s="18">
        <f>E36-C36</f>
        <v>-6.1853869999999986</v>
      </c>
      <c r="G36" s="19">
        <f>IF(C36=0,"N/A  ",F36/C36)</f>
        <v>-0.20329690465399827</v>
      </c>
      <c r="H36" s="18">
        <f>E36-D36</f>
        <v>0</v>
      </c>
      <c r="I36" s="20">
        <f>IF(D36=0,"N/A  ",H36/D36)</f>
        <v>0</v>
      </c>
    </row>
    <row r="37" spans="1:9" ht="25.5">
      <c r="A37" s="15"/>
      <c r="B37" s="39" t="s">
        <v>49</v>
      </c>
      <c r="C37" s="17">
        <f>'[1]FY11 Actual'!Q100</f>
        <v>31.934588999999999</v>
      </c>
      <c r="D37" s="17">
        <f>'[1]FY 2012 Current Plan Est'!Q100</f>
        <v>31.94</v>
      </c>
      <c r="E37" s="17">
        <f>'[1]FY 2013 Request'!Q100</f>
        <v>31.94</v>
      </c>
      <c r="F37" s="18">
        <f t="shared" si="1"/>
        <v>5.4110000000022751E-3</v>
      </c>
      <c r="G37" s="19">
        <f t="shared" si="2"/>
        <v>1.6944010145244942E-4</v>
      </c>
      <c r="H37" s="18">
        <f t="shared" si="6"/>
        <v>0</v>
      </c>
      <c r="I37" s="20">
        <f t="shared" si="3"/>
        <v>0</v>
      </c>
    </row>
    <row r="38" spans="1:9">
      <c r="A38" s="15"/>
      <c r="B38" s="39" t="s">
        <v>50</v>
      </c>
      <c r="C38" s="17">
        <f>'[1]FY11 Actual'!Q101</f>
        <v>45.630997999999998</v>
      </c>
      <c r="D38" s="17">
        <f>'[1]FY 2012 Current Plan Est'!Q101</f>
        <v>45.62</v>
      </c>
      <c r="E38" s="17">
        <f>'[1]FY 2013 Request'!Q101</f>
        <v>45.62</v>
      </c>
      <c r="F38" s="18">
        <f t="shared" si="1"/>
        <v>-1.0998000000000729E-2</v>
      </c>
      <c r="G38" s="19">
        <f t="shared" si="2"/>
        <v>-2.4102036953039532E-4</v>
      </c>
      <c r="H38" s="18">
        <f t="shared" si="6"/>
        <v>0</v>
      </c>
      <c r="I38" s="20">
        <f t="shared" si="3"/>
        <v>0</v>
      </c>
    </row>
    <row r="39" spans="1:9">
      <c r="A39" s="15"/>
      <c r="B39" s="39" t="s">
        <v>51</v>
      </c>
      <c r="C39" s="17">
        <f>'[1]FY11 Actual'!Q102</f>
        <v>13.328132999999999</v>
      </c>
      <c r="D39" s="17">
        <f>'[1]FY 2012 Current Plan Est'!Q102</f>
        <v>13.309999999999999</v>
      </c>
      <c r="E39" s="17">
        <f>'[1]FY 2013 Request'!Q102</f>
        <v>13.309999999999999</v>
      </c>
      <c r="F39" s="18">
        <f t="shared" si="1"/>
        <v>-1.8133000000000621E-2</v>
      </c>
      <c r="G39" s="19">
        <f t="shared" si="2"/>
        <v>-1.360505631208859E-3</v>
      </c>
      <c r="H39" s="18">
        <f t="shared" si="6"/>
        <v>0</v>
      </c>
      <c r="I39" s="20">
        <f t="shared" si="3"/>
        <v>0</v>
      </c>
    </row>
    <row r="40" spans="1:9">
      <c r="A40" s="15"/>
      <c r="B40" s="24" t="s">
        <v>52</v>
      </c>
      <c r="C40" s="17">
        <f>'[1]FY11 Actual'!Q99</f>
        <v>0</v>
      </c>
      <c r="D40" s="17">
        <f>'[1]FY 2012 Current Plan Est'!Q99</f>
        <v>0</v>
      </c>
      <c r="E40" s="17">
        <f>'[1]FY 2013 Request'!Q99</f>
        <v>0</v>
      </c>
      <c r="F40" s="18">
        <f t="shared" si="1"/>
        <v>0</v>
      </c>
      <c r="G40" s="19" t="str">
        <f t="shared" si="2"/>
        <v xml:space="preserve">N/A  </v>
      </c>
      <c r="H40" s="18">
        <f t="shared" si="6"/>
        <v>0</v>
      </c>
      <c r="I40" s="20" t="str">
        <f t="shared" si="3"/>
        <v xml:space="preserve">N/A  </v>
      </c>
    </row>
    <row r="41" spans="1:9">
      <c r="A41" s="58" t="s">
        <v>16</v>
      </c>
      <c r="B41" s="59"/>
      <c r="C41" s="25">
        <f t="shared" ref="C41:E41" si="16">SUM(C42:C42)</f>
        <v>5.1811059999999998</v>
      </c>
      <c r="D41" s="25">
        <f t="shared" si="16"/>
        <v>5.15</v>
      </c>
      <c r="E41" s="25">
        <f t="shared" si="16"/>
        <v>5.15</v>
      </c>
      <c r="F41" s="12">
        <f t="shared" si="1"/>
        <v>-3.1105999999999412E-2</v>
      </c>
      <c r="G41" s="13">
        <f t="shared" si="2"/>
        <v>-6.003737425947165E-3</v>
      </c>
      <c r="H41" s="12">
        <f t="shared" si="6"/>
        <v>0</v>
      </c>
      <c r="I41" s="14">
        <f t="shared" si="3"/>
        <v>0</v>
      </c>
    </row>
    <row r="42" spans="1:9" ht="16.5" thickBot="1">
      <c r="A42" s="28"/>
      <c r="B42" s="43" t="s">
        <v>53</v>
      </c>
      <c r="C42" s="30">
        <f>'[1]FY11 Actual'!Q89</f>
        <v>5.1811059999999998</v>
      </c>
      <c r="D42" s="30">
        <f>'[1]FY 2012 Current Plan Est'!Q89</f>
        <v>5.15</v>
      </c>
      <c r="E42" s="30">
        <f>'[1]FY 2013 Request'!Q89</f>
        <v>5.15</v>
      </c>
      <c r="F42" s="31">
        <f t="shared" si="1"/>
        <v>-3.1105999999999412E-2</v>
      </c>
      <c r="G42" s="32">
        <f t="shared" si="2"/>
        <v>-6.003737425947165E-3</v>
      </c>
      <c r="H42" s="31">
        <f t="shared" si="6"/>
        <v>0</v>
      </c>
      <c r="I42" s="33">
        <f t="shared" si="3"/>
        <v>0</v>
      </c>
    </row>
    <row r="43" spans="1:9">
      <c r="A43" s="64" t="s">
        <v>23</v>
      </c>
      <c r="B43" s="65"/>
      <c r="C43" s="7">
        <f>+C44+C52+C54</f>
        <v>322.46737099999996</v>
      </c>
      <c r="D43" s="7">
        <f>+D44+D52+D54</f>
        <v>290.42999999999995</v>
      </c>
      <c r="E43" s="7">
        <f>+E44+E52+E54</f>
        <v>309.51</v>
      </c>
      <c r="F43" s="8">
        <f t="shared" si="1"/>
        <v>-12.957370999999966</v>
      </c>
      <c r="G43" s="9">
        <f t="shared" si="2"/>
        <v>-4.0181959991232627E-2</v>
      </c>
      <c r="H43" s="8">
        <f t="shared" si="6"/>
        <v>19.080000000000041</v>
      </c>
      <c r="I43" s="10">
        <f t="shared" si="3"/>
        <v>6.5695692593740473E-2</v>
      </c>
    </row>
    <row r="44" spans="1:9">
      <c r="A44" s="62" t="s">
        <v>11</v>
      </c>
      <c r="B44" s="63"/>
      <c r="C44" s="11">
        <f t="shared" ref="C44:E44" si="17">SUM(C45:C51)</f>
        <v>303.86582099999998</v>
      </c>
      <c r="D44" s="11">
        <f t="shared" ref="D44" si="18">SUM(D45:D51)</f>
        <v>272.42999999999995</v>
      </c>
      <c r="E44" s="11">
        <f t="shared" si="17"/>
        <v>281.23</v>
      </c>
      <c r="F44" s="12">
        <f t="shared" si="1"/>
        <v>-22.635820999999964</v>
      </c>
      <c r="G44" s="13">
        <f t="shared" si="2"/>
        <v>-7.4492817012150783E-2</v>
      </c>
      <c r="H44" s="12">
        <f t="shared" si="6"/>
        <v>8.8000000000000682</v>
      </c>
      <c r="I44" s="14">
        <f t="shared" si="3"/>
        <v>3.230187571119212E-2</v>
      </c>
    </row>
    <row r="45" spans="1:9" ht="15.75">
      <c r="A45" s="15"/>
      <c r="B45" s="44" t="s">
        <v>24</v>
      </c>
      <c r="C45" s="17">
        <f>'[1]FY11 Actual'!Q5/4</f>
        <v>0</v>
      </c>
      <c r="D45" s="17">
        <f>'[1]FY 2012 Current Plan Est'!Q5/4</f>
        <v>0</v>
      </c>
      <c r="E45" s="17">
        <f>'[1]FY 2013 Request'!Q5/4</f>
        <v>5</v>
      </c>
      <c r="F45" s="18">
        <f t="shared" si="1"/>
        <v>5</v>
      </c>
      <c r="G45" s="19" t="str">
        <f t="shared" si="2"/>
        <v xml:space="preserve">N/A  </v>
      </c>
      <c r="H45" s="18">
        <f t="shared" si="6"/>
        <v>5</v>
      </c>
      <c r="I45" s="20" t="str">
        <f t="shared" si="3"/>
        <v xml:space="preserve">N/A  </v>
      </c>
    </row>
    <row r="46" spans="1:9">
      <c r="A46" s="23"/>
      <c r="B46" s="16" t="s">
        <v>25</v>
      </c>
      <c r="C46" s="17">
        <f>'[1]FY11 Actual'!Q38</f>
        <v>119.999245</v>
      </c>
      <c r="D46" s="17">
        <f>'[1]FY 2012 Current Plan Est'!Q38</f>
        <v>99.23</v>
      </c>
      <c r="E46" s="17">
        <f>'[1]FY 2013 Request'!Q38-4.33</f>
        <v>109.9</v>
      </c>
      <c r="F46" s="18">
        <f t="shared" si="1"/>
        <v>-10.099244999999996</v>
      </c>
      <c r="G46" s="19">
        <f t="shared" si="2"/>
        <v>-8.4160904512357526E-2</v>
      </c>
      <c r="H46" s="18">
        <f t="shared" si="6"/>
        <v>10.670000000000002</v>
      </c>
      <c r="I46" s="20">
        <f t="shared" si="3"/>
        <v>0.10752796533306461</v>
      </c>
    </row>
    <row r="47" spans="1:9" ht="15.75">
      <c r="A47" s="15"/>
      <c r="B47" s="16" t="s">
        <v>54</v>
      </c>
      <c r="C47" s="17">
        <f>'[1]FY11 Actual'!Q90</f>
        <v>64.211472000000001</v>
      </c>
      <c r="D47" s="17">
        <f>'[1]FY 2012 Current Plan Est'!Q90</f>
        <v>61.4</v>
      </c>
      <c r="E47" s="17">
        <f>'[1]FY 2013 Request'!Q90</f>
        <v>47.82</v>
      </c>
      <c r="F47" s="18">
        <f t="shared" si="1"/>
        <v>-16.391472</v>
      </c>
      <c r="G47" s="19">
        <f t="shared" si="2"/>
        <v>-0.25527326331967598</v>
      </c>
      <c r="H47" s="18">
        <f t="shared" si="6"/>
        <v>-13.579999999999998</v>
      </c>
      <c r="I47" s="20">
        <f t="shared" si="3"/>
        <v>-0.22117263843648205</v>
      </c>
    </row>
    <row r="48" spans="1:9" ht="15.75">
      <c r="A48" s="15"/>
      <c r="B48" s="16" t="s">
        <v>26</v>
      </c>
      <c r="C48" s="17">
        <f>'[1]FY11 Actual'!Q91</f>
        <v>57.123983000000003</v>
      </c>
      <c r="D48" s="17">
        <f>'[1]FY 2012 Current Plan Est'!Q91</f>
        <v>57.08</v>
      </c>
      <c r="E48" s="17">
        <f>'[1]FY 2013 Request'!Q91</f>
        <v>57.08</v>
      </c>
      <c r="F48" s="18">
        <f t="shared" si="1"/>
        <v>-4.3983000000004324E-2</v>
      </c>
      <c r="G48" s="19">
        <f t="shared" si="2"/>
        <v>-7.6995681481111574E-4</v>
      </c>
      <c r="H48" s="18">
        <f t="shared" si="6"/>
        <v>0</v>
      </c>
      <c r="I48" s="20">
        <f t="shared" si="3"/>
        <v>0</v>
      </c>
    </row>
    <row r="49" spans="1:9" ht="15.75">
      <c r="A49" s="15"/>
      <c r="B49" s="22" t="s">
        <v>59</v>
      </c>
      <c r="C49" s="17">
        <f>'[1]FY11 Actual'!Q39</f>
        <v>62.531120999999999</v>
      </c>
      <c r="D49" s="17">
        <f>'[1]FY 2012 Current Plan Est'!Q39</f>
        <v>54.72</v>
      </c>
      <c r="E49" s="17">
        <f>'[1]FY 2013 Request'!Q39</f>
        <v>59.43</v>
      </c>
      <c r="F49" s="18">
        <f t="shared" si="1"/>
        <v>-3.1011209999999991</v>
      </c>
      <c r="G49" s="19">
        <f t="shared" si="2"/>
        <v>-4.959324173958115E-2</v>
      </c>
      <c r="H49" s="18">
        <f t="shared" si="6"/>
        <v>4.7100000000000009</v>
      </c>
      <c r="I49" s="20">
        <f t="shared" si="3"/>
        <v>8.607456140350879E-2</v>
      </c>
    </row>
    <row r="50" spans="1:9" ht="15.75">
      <c r="A50" s="15"/>
      <c r="B50" s="22" t="s">
        <v>27</v>
      </c>
      <c r="C50" s="17">
        <f>'[1]FY11 Actual'!Q8</f>
        <v>0</v>
      </c>
      <c r="D50" s="17">
        <f>'[1]FY 2012 Current Plan Est'!Q8</f>
        <v>0</v>
      </c>
      <c r="E50" s="17">
        <f>'[1]FY 2013 Request'!Q8</f>
        <v>2</v>
      </c>
      <c r="F50" s="18">
        <f t="shared" si="1"/>
        <v>2</v>
      </c>
      <c r="G50" s="19" t="str">
        <f t="shared" si="2"/>
        <v xml:space="preserve">N/A  </v>
      </c>
      <c r="H50" s="18">
        <f t="shared" si="6"/>
        <v>2</v>
      </c>
      <c r="I50" s="20" t="str">
        <f t="shared" si="3"/>
        <v xml:space="preserve">N/A  </v>
      </c>
    </row>
    <row r="51" spans="1:9">
      <c r="A51" s="15"/>
      <c r="B51" s="22" t="s">
        <v>28</v>
      </c>
      <c r="C51" s="17">
        <f>'[1]FY11 Actual'!Q98</f>
        <v>0</v>
      </c>
      <c r="D51" s="17">
        <f>'[1]FY 2012 Current Plan Est'!Q98</f>
        <v>0</v>
      </c>
      <c r="E51" s="17">
        <f>'[1]FY 2013 Request'!Q98</f>
        <v>0</v>
      </c>
      <c r="F51" s="18">
        <f t="shared" si="1"/>
        <v>0</v>
      </c>
      <c r="G51" s="19" t="str">
        <f t="shared" si="2"/>
        <v xml:space="preserve">N/A  </v>
      </c>
      <c r="H51" s="18">
        <f t="shared" si="6"/>
        <v>0</v>
      </c>
      <c r="I51" s="20" t="str">
        <f t="shared" si="3"/>
        <v xml:space="preserve">N/A  </v>
      </c>
    </row>
    <row r="52" spans="1:9">
      <c r="A52" s="58" t="s">
        <v>15</v>
      </c>
      <c r="B52" s="59"/>
      <c r="C52" s="25">
        <f t="shared" ref="C52:E52" si="19">SUM(C53)</f>
        <v>0</v>
      </c>
      <c r="D52" s="25">
        <f t="shared" si="19"/>
        <v>0</v>
      </c>
      <c r="E52" s="25">
        <f t="shared" si="19"/>
        <v>4.3299999999999983</v>
      </c>
      <c r="F52" s="12">
        <f t="shared" si="1"/>
        <v>4.3299999999999983</v>
      </c>
      <c r="G52" s="13" t="str">
        <f t="shared" si="2"/>
        <v xml:space="preserve">N/A  </v>
      </c>
      <c r="H52" s="12">
        <f t="shared" si="6"/>
        <v>4.3299999999999983</v>
      </c>
      <c r="I52" s="14" t="str">
        <f t="shared" si="3"/>
        <v xml:space="preserve">N/A  </v>
      </c>
    </row>
    <row r="53" spans="1:9" ht="28.5">
      <c r="A53" s="23"/>
      <c r="B53" s="24" t="s">
        <v>55</v>
      </c>
      <c r="C53" s="17">
        <v>0</v>
      </c>
      <c r="D53" s="17">
        <f>'[1]FY 2012 Current Plan Est'!Q38-99.23</f>
        <v>0</v>
      </c>
      <c r="E53" s="17">
        <f>'[1]FY 2013 Request'!Q38-109.9</f>
        <v>4.3299999999999983</v>
      </c>
      <c r="F53" s="18">
        <f t="shared" si="1"/>
        <v>4.3299999999999983</v>
      </c>
      <c r="G53" s="19" t="str">
        <f t="shared" si="2"/>
        <v xml:space="preserve">N/A  </v>
      </c>
      <c r="H53" s="18">
        <f>E53-D53</f>
        <v>4.3299999999999983</v>
      </c>
      <c r="I53" s="20" t="str">
        <f t="shared" si="3"/>
        <v xml:space="preserve">N/A  </v>
      </c>
    </row>
    <row r="54" spans="1:9">
      <c r="A54" s="58" t="s">
        <v>16</v>
      </c>
      <c r="B54" s="59"/>
      <c r="C54" s="25">
        <f t="shared" ref="C54:E54" si="20">SUM(C55)</f>
        <v>18.60155</v>
      </c>
      <c r="D54" s="25">
        <f t="shared" si="20"/>
        <v>18</v>
      </c>
      <c r="E54" s="25">
        <f t="shared" si="20"/>
        <v>23.95</v>
      </c>
      <c r="F54" s="12">
        <f t="shared" si="1"/>
        <v>5.3484499999999997</v>
      </c>
      <c r="G54" s="13">
        <f t="shared" si="2"/>
        <v>0.28752711467592751</v>
      </c>
      <c r="H54" s="12">
        <f t="shared" si="6"/>
        <v>5.9499999999999993</v>
      </c>
      <c r="I54" s="14">
        <f t="shared" si="3"/>
        <v>0.33055555555555549</v>
      </c>
    </row>
    <row r="55" spans="1:9" ht="15.75" thickBot="1">
      <c r="A55" s="23"/>
      <c r="B55" s="16" t="s">
        <v>29</v>
      </c>
      <c r="C55" s="17">
        <f>'[1]FY11 Actual'!Q95</f>
        <v>18.60155</v>
      </c>
      <c r="D55" s="17">
        <f>'[1]FY 2012 Current Plan Est'!Q95</f>
        <v>18</v>
      </c>
      <c r="E55" s="17">
        <f>'[1]FY 2013 Request'!Q95</f>
        <v>23.95</v>
      </c>
      <c r="F55" s="18">
        <f t="shared" si="1"/>
        <v>5.3484499999999997</v>
      </c>
      <c r="G55" s="19">
        <f t="shared" si="2"/>
        <v>0.28752711467592751</v>
      </c>
      <c r="H55" s="18">
        <f>E55-D55</f>
        <v>5.9499999999999993</v>
      </c>
      <c r="I55" s="20">
        <f t="shared" si="3"/>
        <v>0.33055555555555549</v>
      </c>
    </row>
    <row r="56" spans="1:9" ht="15.75" thickBot="1">
      <c r="A56" s="66" t="s">
        <v>30</v>
      </c>
      <c r="B56" s="67"/>
      <c r="C56" s="45">
        <f>SUM(C43,C31,C20,C8)</f>
        <v>861.03602699999999</v>
      </c>
      <c r="D56" s="45">
        <f>SUM(D43,D31,D20,D8)</f>
        <v>828.99999999999989</v>
      </c>
      <c r="E56" s="45">
        <f>SUM(E43,E31,E20,E8)</f>
        <v>875.61</v>
      </c>
      <c r="F56" s="46">
        <f t="shared" si="1"/>
        <v>14.573973000000024</v>
      </c>
      <c r="G56" s="47">
        <f t="shared" si="2"/>
        <v>1.6926089667558153E-2</v>
      </c>
      <c r="H56" s="46">
        <f t="shared" si="6"/>
        <v>46.610000000000127</v>
      </c>
      <c r="I56" s="48">
        <f t="shared" si="3"/>
        <v>5.6224366706875917E-2</v>
      </c>
    </row>
    <row r="57" spans="1:9">
      <c r="A57" s="49" t="s">
        <v>31</v>
      </c>
      <c r="C57" s="50"/>
    </row>
    <row r="58" spans="1:9" ht="39" customHeight="1">
      <c r="A58" s="56" t="s">
        <v>32</v>
      </c>
      <c r="B58" s="56"/>
      <c r="C58" s="56"/>
      <c r="D58" s="56"/>
      <c r="E58" s="56"/>
      <c r="F58" s="56"/>
      <c r="G58" s="56"/>
      <c r="H58" s="56"/>
      <c r="I58" s="56"/>
    </row>
    <row r="59" spans="1:9">
      <c r="A59" s="57" t="s">
        <v>33</v>
      </c>
      <c r="B59" s="57"/>
      <c r="C59" s="57"/>
      <c r="D59" s="57"/>
      <c r="E59" s="57"/>
      <c r="F59" s="57"/>
      <c r="G59" s="57"/>
      <c r="H59" s="57"/>
      <c r="I59" s="57"/>
    </row>
    <row r="60" spans="1:9">
      <c r="A60" s="56" t="s">
        <v>34</v>
      </c>
      <c r="B60" s="56"/>
      <c r="C60" s="56"/>
      <c r="D60" s="56"/>
      <c r="E60" s="56"/>
      <c r="F60" s="56"/>
      <c r="G60" s="56"/>
      <c r="H60" s="56"/>
      <c r="I60" s="56"/>
    </row>
    <row r="61" spans="1:9">
      <c r="A61" s="56" t="s">
        <v>35</v>
      </c>
      <c r="B61" s="56"/>
      <c r="C61" s="56"/>
      <c r="D61" s="56"/>
      <c r="E61" s="56"/>
    </row>
    <row r="62" spans="1:9">
      <c r="A62" s="56" t="s">
        <v>36</v>
      </c>
      <c r="B62" s="56"/>
      <c r="C62" s="56"/>
      <c r="D62" s="56"/>
      <c r="E62" s="56"/>
    </row>
    <row r="63" spans="1:9" ht="36" customHeight="1">
      <c r="A63" s="56" t="s">
        <v>60</v>
      </c>
      <c r="B63" s="56"/>
      <c r="C63" s="56"/>
      <c r="D63" s="56"/>
      <c r="E63" s="56"/>
      <c r="F63" s="56"/>
      <c r="G63" s="56"/>
      <c r="H63" s="56"/>
      <c r="I63" s="56"/>
    </row>
    <row r="64" spans="1:9">
      <c r="A64" s="56" t="s">
        <v>37</v>
      </c>
      <c r="B64" s="56"/>
      <c r="C64" s="56"/>
      <c r="D64" s="56"/>
      <c r="E64" s="56"/>
      <c r="F64" s="56"/>
      <c r="G64" s="56"/>
      <c r="H64" s="56"/>
      <c r="I64" s="56"/>
    </row>
    <row r="65" spans="1:9">
      <c r="A65" s="56" t="s">
        <v>38</v>
      </c>
      <c r="B65" s="56"/>
      <c r="C65" s="56"/>
      <c r="D65" s="56"/>
      <c r="E65" s="56"/>
    </row>
    <row r="66" spans="1:9" ht="27" customHeight="1">
      <c r="A66" s="56" t="s">
        <v>61</v>
      </c>
      <c r="B66" s="56"/>
      <c r="C66" s="56"/>
      <c r="D66" s="56"/>
      <c r="E66" s="56"/>
      <c r="F66" s="56"/>
      <c r="G66" s="56"/>
      <c r="H66" s="56"/>
      <c r="I66" s="56"/>
    </row>
    <row r="67" spans="1:9" ht="12.75" customHeight="1">
      <c r="A67" s="56" t="s">
        <v>39</v>
      </c>
      <c r="B67" s="56"/>
      <c r="C67" s="56"/>
      <c r="D67" s="56"/>
      <c r="E67" s="56"/>
    </row>
  </sheetData>
  <mergeCells count="38">
    <mergeCell ref="A20:B20"/>
    <mergeCell ref="A58:I58"/>
    <mergeCell ref="A21:B21"/>
    <mergeCell ref="A1:I1"/>
    <mergeCell ref="A2:I2"/>
    <mergeCell ref="A3:I3"/>
    <mergeCell ref="A4:I4"/>
    <mergeCell ref="C5:C7"/>
    <mergeCell ref="D5:D7"/>
    <mergeCell ref="E5:E7"/>
    <mergeCell ref="F5:I5"/>
    <mergeCell ref="F6:G6"/>
    <mergeCell ref="H6:I6"/>
    <mergeCell ref="A8:B8"/>
    <mergeCell ref="A9:B9"/>
    <mergeCell ref="A15:B15"/>
    <mergeCell ref="A17:B17"/>
    <mergeCell ref="A43:B43"/>
    <mergeCell ref="A44:B44"/>
    <mergeCell ref="A52:B52"/>
    <mergeCell ref="A54:B54"/>
    <mergeCell ref="A56:B56"/>
    <mergeCell ref="B5:B7"/>
    <mergeCell ref="K6:K8"/>
    <mergeCell ref="A66:I66"/>
    <mergeCell ref="A67:E67"/>
    <mergeCell ref="A60:I60"/>
    <mergeCell ref="A61:E61"/>
    <mergeCell ref="A62:E62"/>
    <mergeCell ref="A63:I63"/>
    <mergeCell ref="A64:I64"/>
    <mergeCell ref="A65:E65"/>
    <mergeCell ref="A59:I59"/>
    <mergeCell ref="A25:B25"/>
    <mergeCell ref="A28:B28"/>
    <mergeCell ref="A31:B31"/>
    <mergeCell ref="A32:B32"/>
    <mergeCell ref="A41:B41"/>
  </mergeCells>
  <printOptions horizontalCentered="1"/>
  <pageMargins left="0.45" right="0.45" top="0.5" bottom="0.5" header="0.3" footer="0.3"/>
  <pageSetup scale="60" orientation="portrait" r:id="rId1"/>
  <ignoredErrors>
    <ignoredError sqref="D9 D32 D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EHR by Div &amp; Pgm</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coxenrid</dc:creator>
  <cp:lastModifiedBy>coxenrid</cp:lastModifiedBy>
  <cp:lastPrinted>2012-02-02T18:29:56Z</cp:lastPrinted>
  <dcterms:created xsi:type="dcterms:W3CDTF">2012-02-02T18:18:35Z</dcterms:created>
  <dcterms:modified xsi:type="dcterms:W3CDTF">2012-02-07T15:44:32Z</dcterms:modified>
</cp:coreProperties>
</file>