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9465"/>
  </bookViews>
  <sheets>
    <sheet name="STEM Ed Level of Ed Summary" sheetId="4" r:id="rId1"/>
    <sheet name="STEM Ed by Level of Ed Detail" sheetId="3" r:id="rId2"/>
  </sheets>
  <definedNames>
    <definedName name="_xlnm.Print_Area" localSheetId="1">'STEM Ed by Level of Ed Detail'!$A$1:$G$71</definedName>
    <definedName name="_xlnm.Print_Area" localSheetId="0">'STEM Ed Level of Ed Summary'!$A$1:$H$12</definedName>
  </definedNames>
  <calcPr calcId="125725"/>
</workbook>
</file>

<file path=xl/calcChain.xml><?xml version="1.0" encoding="utf-8"?>
<calcChain xmlns="http://schemas.openxmlformats.org/spreadsheetml/2006/main">
  <c r="E62" i="3"/>
  <c r="D62"/>
  <c r="C62"/>
  <c r="E10" i="4"/>
  <c r="F10" s="1"/>
  <c r="G9"/>
  <c r="H9" s="1"/>
  <c r="E8"/>
  <c r="F8" s="1"/>
  <c r="G8"/>
  <c r="H8" s="1"/>
  <c r="E7"/>
  <c r="F7" s="1"/>
  <c r="C11"/>
  <c r="B11"/>
  <c r="E63" i="3"/>
  <c r="D63"/>
  <c r="C63"/>
  <c r="E65"/>
  <c r="D65"/>
  <c r="C65"/>
  <c r="F65"/>
  <c r="G65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D52"/>
  <c r="D64" s="1"/>
  <c r="E52"/>
  <c r="C52"/>
  <c r="C64" s="1"/>
  <c r="F52" l="1"/>
  <c r="G52" s="1"/>
  <c r="F62"/>
  <c r="G62" s="1"/>
  <c r="G10" i="4"/>
  <c r="H10" s="1"/>
  <c r="D11"/>
  <c r="G7"/>
  <c r="H7" s="1"/>
  <c r="E9"/>
  <c r="F9" s="1"/>
  <c r="C66" i="3"/>
  <c r="E64"/>
  <c r="F64" s="1"/>
  <c r="G64" s="1"/>
  <c r="D66"/>
  <c r="F63"/>
  <c r="G63" s="1"/>
  <c r="D20"/>
  <c r="E20"/>
  <c r="C20"/>
  <c r="D9"/>
  <c r="E9"/>
  <c r="C9"/>
  <c r="D6"/>
  <c r="E6"/>
  <c r="C6"/>
  <c r="F41"/>
  <c r="D51" l="1"/>
  <c r="C51"/>
  <c r="E11" i="4"/>
  <c r="F11" s="1"/>
  <c r="G11"/>
  <c r="H11" s="1"/>
  <c r="E66" i="3"/>
  <c r="F66" s="1"/>
  <c r="G66" s="1"/>
  <c r="E51"/>
  <c r="F9"/>
  <c r="G9" s="1"/>
  <c r="F20"/>
  <c r="G20" s="1"/>
  <c r="F6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4"/>
  <c r="G44" s="1"/>
  <c r="G41"/>
  <c r="F42"/>
  <c r="G42" s="1"/>
  <c r="F43"/>
  <c r="G43" s="1"/>
  <c r="F45"/>
  <c r="G45" s="1"/>
  <c r="F46"/>
  <c r="G46" s="1"/>
  <c r="F47"/>
  <c r="G47" s="1"/>
  <c r="F48"/>
  <c r="G48" s="1"/>
  <c r="F49"/>
  <c r="G49" s="1"/>
  <c r="F50"/>
  <c r="G50" s="1"/>
  <c r="F21"/>
  <c r="G21" s="1"/>
  <c r="F19"/>
  <c r="G19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0"/>
  <c r="G10" s="1"/>
  <c r="F8"/>
  <c r="G8" s="1"/>
  <c r="F7"/>
  <c r="G7" s="1"/>
  <c r="F51" l="1"/>
  <c r="G6"/>
  <c r="G51" l="1"/>
</calcChain>
</file>

<file path=xl/sharedStrings.xml><?xml version="1.0" encoding="utf-8"?>
<sst xmlns="http://schemas.openxmlformats.org/spreadsheetml/2006/main" count="138" uniqueCount="91">
  <si>
    <t>(Dollars in Millions)</t>
  </si>
  <si>
    <t>Program Name</t>
  </si>
  <si>
    <t>Minority-Serving Institutions</t>
  </si>
  <si>
    <t>Tribal Colleges and Universities Program (TCUP)</t>
  </si>
  <si>
    <t>Fellowships/Scholarships</t>
  </si>
  <si>
    <t>Broadening Participation in Computing (BPC)</t>
  </si>
  <si>
    <t>Enhancing the Mathematical Sciences Workforce in the 21st Century (EMSW21)</t>
  </si>
  <si>
    <t>Federal Cyber Service: Scholarship for Service (SFS)</t>
  </si>
  <si>
    <t>Graduate Research Fellowship Program (GRFP)</t>
  </si>
  <si>
    <t>Graduate Teaching Fellows in K-12 Education (GK-12)</t>
  </si>
  <si>
    <t>Integrative Graduate Education and Research Traineeship (IGERT) Program</t>
  </si>
  <si>
    <t>Robert Noyce Scholarship (Noyce) Program</t>
  </si>
  <si>
    <t>Other Grant Programs</t>
  </si>
  <si>
    <t>Advanced Technological Education (ATE)</t>
  </si>
  <si>
    <t>CISE Pathways to Revitalized Undergraduate Computing Education (CPATH)</t>
  </si>
  <si>
    <t>Climate Change Education (CCE)</t>
  </si>
  <si>
    <t>Discovery Research K-12 (DR-K12)</t>
  </si>
  <si>
    <t>Engineering Education (EE)</t>
  </si>
  <si>
    <t>Excellence Awards in Science and Engineering (EASE)</t>
  </si>
  <si>
    <t>Geoscience Teacher Training (GEO-Teach)</t>
  </si>
  <si>
    <t>Innovative Technology Experiences for Students and Teachers  (ITEST)</t>
  </si>
  <si>
    <t>Louis Stokes Alliances for Minority Participation (LSAMP)</t>
  </si>
  <si>
    <t>Math and Science Partnership (MSP)</t>
  </si>
  <si>
    <t>Opportunities for Enhancing Diversity in the Geosciences (OEDG)</t>
  </si>
  <si>
    <t>Transforming Undergraduate Biology Education (TUBE)</t>
  </si>
  <si>
    <t>Transforming Undergrad Education in STEM (TUES)</t>
  </si>
  <si>
    <t>Undergraduate Research and Mentoring in the Biological Sciences (URM)</t>
  </si>
  <si>
    <t>Percent</t>
  </si>
  <si>
    <t>Amount</t>
  </si>
  <si>
    <t>FY 2011 Actual</t>
  </si>
  <si>
    <t>FY 2013 Request</t>
  </si>
  <si>
    <t>Centers for Ocean Sciences Education Excellence  (COSEE)</t>
  </si>
  <si>
    <t xml:space="preserve">National Science Foundation </t>
  </si>
  <si>
    <t>Level of Education</t>
  </si>
  <si>
    <t>Cyberinfrastructure Training, Education, Advancement &amp; Mentoring (CI-TEAM)</t>
  </si>
  <si>
    <t>Research Experiences for Undergraduates (REU) - Sites and Supplements</t>
  </si>
  <si>
    <t>UG</t>
  </si>
  <si>
    <t>K-12</t>
  </si>
  <si>
    <t>G</t>
  </si>
  <si>
    <t>O&amp;I</t>
  </si>
  <si>
    <t>NSF Postdoctoral Programs</t>
  </si>
  <si>
    <t xml:space="preserve">   BIO Postdoctoral Research Fellowships in Biology</t>
  </si>
  <si>
    <t xml:space="preserve">   MPS American Competitiveness in Chemistry Fellowships</t>
  </si>
  <si>
    <t xml:space="preserve">   MPS Astronomy and Astrophysics Postdoctoral Fellowships</t>
  </si>
  <si>
    <t xml:space="preserve">   MPS Math Sciences Postdoctoral Research Fellowships</t>
  </si>
  <si>
    <t xml:space="preserve">   SBE Minority Postdoctoral Fellowships</t>
  </si>
  <si>
    <t xml:space="preserve">   OCI Cyberinfrastructure Postdoctoral Fellowship (CI TRaCS)</t>
  </si>
  <si>
    <t xml:space="preserve">   OISE International Research Fellowship program</t>
  </si>
  <si>
    <t xml:space="preserve">   OPP Polar Postdoctoral Fellowships</t>
  </si>
  <si>
    <t>Undergraduate STEM Education Programs (UG) Subtotal</t>
  </si>
  <si>
    <t>Graduate STEM Education Programs (G) Subtotal</t>
  </si>
  <si>
    <t>Outreach &amp; Informal Ed STEM Education Programs (O&amp;I) Subtotal</t>
  </si>
  <si>
    <t>FY 2012 Estimate</t>
  </si>
  <si>
    <t>Change Over
FY 2012 Estimate</t>
  </si>
  <si>
    <t>Subtotal, Above Categories</t>
  </si>
  <si>
    <t>TOTAL, NSF STEM Education</t>
  </si>
  <si>
    <t>NSF STEM Education Programs by Level of Education</t>
  </si>
  <si>
    <t>FY 2013 Request to Congress</t>
  </si>
  <si>
    <t>FY 2013 Request
change over:</t>
  </si>
  <si>
    <t>FY 2011
Actual</t>
  </si>
  <si>
    <t>K-12 Programs</t>
  </si>
  <si>
    <t>Undergraduate Programs</t>
  </si>
  <si>
    <t>Graduate &amp; Professional Programs</t>
  </si>
  <si>
    <t>Outreach and Informal Education Programs</t>
  </si>
  <si>
    <t>TOTAL, NSF</t>
  </si>
  <si>
    <t>FY 2012
Estimate</t>
  </si>
  <si>
    <t>K-12 STEM Education Programs (K-12) Subtotal</t>
  </si>
  <si>
    <t>Totals may not add due to rounding.</t>
  </si>
  <si>
    <r>
      <t>3</t>
    </r>
    <r>
      <rPr>
        <sz val="9"/>
        <rFont val="Times New Roman"/>
        <family val="1"/>
      </rPr>
      <t>Computing Education for the 21st Century (CE21), GEO Postdoctoral Fellowships Programs, Widening Implementation and Demonstration of Evidence-based Reforms (WIDER) are new programs proposed in the  FY 2012 Request.</t>
    </r>
  </si>
  <si>
    <r>
      <t xml:space="preserve">1 </t>
    </r>
    <r>
      <rPr>
        <sz val="9"/>
        <rFont val="Times New Roman"/>
        <family val="1"/>
      </rPr>
      <t xml:space="preserve"> East Asia &amp; Pacific Summer Institutes for US Graduate Students (EAPSI), International Research Experiences for Students (IRES), and Research Experiences for Teachers (RET) Sites - ENG are existing programs added to the inventory in FY 2012.</t>
    </r>
  </si>
  <si>
    <r>
      <t>East Asia &amp; Pacific Summer Institutes for U.S. Graduate Students (EAPSI)</t>
    </r>
    <r>
      <rPr>
        <vertAlign val="superscript"/>
        <sz val="11"/>
        <rFont val="Times New Roman"/>
        <family val="1"/>
      </rPr>
      <t>1</t>
    </r>
  </si>
  <si>
    <r>
      <t>International Research Experiences for Students (IRES)</t>
    </r>
    <r>
      <rPr>
        <vertAlign val="superscript"/>
        <sz val="11"/>
        <rFont val="Times New Roman"/>
        <family val="1"/>
      </rPr>
      <t>1</t>
    </r>
  </si>
  <si>
    <r>
      <t>Alliances for Graduate Education and the Profession (AGEP)</t>
    </r>
    <r>
      <rPr>
        <vertAlign val="superscript"/>
        <sz val="11"/>
        <rFont val="Times New Roman"/>
        <family val="1"/>
      </rPr>
      <t>2</t>
    </r>
  </si>
  <si>
    <r>
      <t>Advancing Informal STEM Learning (AISL)</t>
    </r>
    <r>
      <rPr>
        <vertAlign val="superscript"/>
        <sz val="11"/>
        <rFont val="Times New Roman"/>
        <family val="1"/>
      </rPr>
      <t>2</t>
    </r>
  </si>
  <si>
    <r>
      <t>Research in Disabilities Education (RDE)</t>
    </r>
    <r>
      <rPr>
        <vertAlign val="superscript"/>
        <sz val="11"/>
        <rFont val="Times New Roman"/>
        <family val="1"/>
      </rPr>
      <t>2</t>
    </r>
  </si>
  <si>
    <r>
      <t>Research on Education and Learning (REAL)</t>
    </r>
    <r>
      <rPr>
        <vertAlign val="superscript"/>
        <sz val="11"/>
        <rFont val="Times New Roman"/>
        <family val="1"/>
      </rPr>
      <t>2</t>
    </r>
  </si>
  <si>
    <r>
      <t>Research on Gender in Science and Engineering (GSE)</t>
    </r>
    <r>
      <rPr>
        <vertAlign val="superscript"/>
        <sz val="11"/>
        <rFont val="Times New Roman"/>
        <family val="1"/>
      </rPr>
      <t>2</t>
    </r>
  </si>
  <si>
    <r>
      <t>Computing Education for the 21st Century (CE21)</t>
    </r>
    <r>
      <rPr>
        <vertAlign val="superscript"/>
        <sz val="11"/>
        <rFont val="Times New Roman"/>
        <family val="1"/>
      </rPr>
      <t>3</t>
    </r>
  </si>
  <si>
    <r>
      <t xml:space="preserve">   GEO Postdoctoral Fellowships Programs</t>
    </r>
    <r>
      <rPr>
        <i/>
        <vertAlign val="superscript"/>
        <sz val="10"/>
        <rFont val="Times New Roman"/>
        <family val="1"/>
      </rPr>
      <t>3</t>
    </r>
  </si>
  <si>
    <r>
      <t>Geoscience Education</t>
    </r>
    <r>
      <rPr>
        <vertAlign val="superscript"/>
        <sz val="11"/>
        <rFont val="Times New Roman"/>
        <family val="1"/>
      </rPr>
      <t>4</t>
    </r>
  </si>
  <si>
    <r>
      <t>Global Learning and Observations to Benefit the Environment (GLOBE)</t>
    </r>
    <r>
      <rPr>
        <vertAlign val="superscript"/>
        <sz val="11"/>
        <rFont val="Times New Roman"/>
        <family val="1"/>
      </rPr>
      <t>4</t>
    </r>
  </si>
  <si>
    <r>
      <t>Nanotechnology Undergraduate Education in Engineering (NUE)</t>
    </r>
    <r>
      <rPr>
        <vertAlign val="superscript"/>
        <sz val="11"/>
        <rFont val="Times New Roman"/>
        <family val="1"/>
      </rPr>
      <t>4</t>
    </r>
  </si>
  <si>
    <r>
      <t>Research Experiences for Teachers (RET) in Engineering and Computer Science</t>
    </r>
    <r>
      <rPr>
        <vertAlign val="superscript"/>
        <sz val="11"/>
        <rFont val="Times New Roman"/>
        <family val="1"/>
      </rPr>
      <t>1,4</t>
    </r>
  </si>
  <si>
    <r>
      <t>2</t>
    </r>
    <r>
      <rPr>
        <sz val="9"/>
        <rFont val="Times New Roman"/>
        <family val="1"/>
      </rPr>
      <t xml:space="preserve">  In FY 2013, new program names are proposed: Advancing Informal STEM Learning (AISL), for Informal Science Education (ISE); Research on Education and Learning (REAL), for Research &amp; Evaluation on Education in S&amp;E (REESE), including Research on Disabilities in Education (RDE) and Research on Gender in Science and Engineering (GSE), shown separately here; and Alliances for Graduate Education and the Profession (AGEP), for Alliances for Graduate Education and the Professoriate (AGEP).</t>
    </r>
  </si>
  <si>
    <t>FY 2013 STEM Education Programs by Level of Education</t>
  </si>
  <si>
    <t>Science, Technology, Engineering, and Mathematics Talent Expansion Program (STEP)</t>
  </si>
  <si>
    <r>
      <t>Widening Implementation and Demonstration of Evidence-based Reforms (WIDER)</t>
    </r>
    <r>
      <rPr>
        <vertAlign val="superscript"/>
        <sz val="11"/>
        <rFont val="Times New Roman"/>
        <family val="1"/>
      </rPr>
      <t>3</t>
    </r>
  </si>
  <si>
    <t>NSF Scholarships in Science, Technology, Engineering, and Mathematics (S-STEM)</t>
  </si>
  <si>
    <t>Interdisciplinary Training for Undergraduates in Biological and Mathematical Sciences (UBM)</t>
  </si>
  <si>
    <t>Historically-Black Colleges and Universities Undergraduate Program (HBCU-UP)</t>
  </si>
  <si>
    <r>
      <t xml:space="preserve">4 </t>
    </r>
    <r>
      <rPr>
        <sz val="9"/>
        <rFont val="Times New Roman"/>
        <family val="1"/>
      </rPr>
      <t>Geoscience Education, Global Learning and Observastions to Benefit the Environment (GLOBE), Nanotechnology Undergraduate Education (NUE), and Research Experiences for Teachers (RET)-CISE are programs newly added to the inventory for the FY 2013 Request.</t>
    </r>
  </si>
</sst>
</file>

<file path=xl/styles.xml><?xml version="1.0" encoding="utf-8"?>
<styleSheet xmlns="http://schemas.openxmlformats.org/spreadsheetml/2006/main">
  <numFmts count="4">
    <numFmt numFmtId="164" formatCode="0.0%"/>
    <numFmt numFmtId="165" formatCode="&quot;$&quot;#,##0.00"/>
    <numFmt numFmtId="166" formatCode="&quot;$&quot;#,##0.00;\-&quot;$&quot;#,##0.00;&quot;-&quot;??"/>
    <numFmt numFmtId="167" formatCode="#,##0.00;\-#,##0.00;&quot;-&quot;??"/>
  </numFmts>
  <fonts count="12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2" borderId="17" xfId="0" applyFont="1" applyFill="1" applyBorder="1" applyAlignment="1">
      <alignment vertical="top" wrapText="1"/>
    </xf>
    <xf numFmtId="0" fontId="2" fillId="0" borderId="7" xfId="0" applyFont="1" applyBorder="1"/>
    <xf numFmtId="49" fontId="2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/>
    </xf>
    <xf numFmtId="0" fontId="3" fillId="0" borderId="14" xfId="0" applyFont="1" applyBorder="1" applyAlignment="1">
      <alignment vertical="top"/>
    </xf>
    <xf numFmtId="49" fontId="2" fillId="2" borderId="5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2" fontId="2" fillId="2" borderId="38" xfId="0" applyNumberFormat="1" applyFont="1" applyFill="1" applyBorder="1" applyAlignment="1">
      <alignment horizontal="right" vertical="top" wrapText="1"/>
    </xf>
    <xf numFmtId="2" fontId="2" fillId="2" borderId="18" xfId="0" applyNumberFormat="1" applyFont="1" applyFill="1" applyBorder="1" applyAlignment="1">
      <alignment horizontal="right" vertical="top" wrapText="1"/>
    </xf>
    <xf numFmtId="2" fontId="2" fillId="2" borderId="35" xfId="0" applyNumberFormat="1" applyFont="1" applyFill="1" applyBorder="1" applyAlignment="1">
      <alignment horizontal="right" vertical="top" wrapText="1"/>
    </xf>
    <xf numFmtId="2" fontId="2" fillId="2" borderId="37" xfId="0" applyNumberFormat="1" applyFont="1" applyFill="1" applyBorder="1" applyAlignment="1">
      <alignment horizontal="right" vertical="top" wrapText="1"/>
    </xf>
    <xf numFmtId="2" fontId="2" fillId="2" borderId="6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2" fontId="2" fillId="2" borderId="40" xfId="0" applyNumberFormat="1" applyFont="1" applyFill="1" applyBorder="1" applyAlignment="1">
      <alignment horizontal="right" vertical="top"/>
    </xf>
    <xf numFmtId="2" fontId="2" fillId="2" borderId="13" xfId="0" applyNumberFormat="1" applyFont="1" applyFill="1" applyBorder="1" applyAlignment="1">
      <alignment horizontal="right" vertical="top"/>
    </xf>
    <xf numFmtId="2" fontId="2" fillId="2" borderId="0" xfId="0" applyNumberFormat="1" applyFont="1" applyFill="1" applyBorder="1" applyAlignment="1">
      <alignment horizontal="right" vertical="top"/>
    </xf>
    <xf numFmtId="2" fontId="2" fillId="2" borderId="12" xfId="0" applyNumberFormat="1" applyFont="1" applyFill="1" applyBorder="1" applyAlignment="1">
      <alignment horizontal="right" vertical="top" wrapText="1"/>
    </xf>
    <xf numFmtId="2" fontId="2" fillId="2" borderId="19" xfId="0" applyNumberFormat="1" applyFont="1" applyFill="1" applyBorder="1" applyAlignment="1">
      <alignment horizontal="right" vertical="top"/>
    </xf>
    <xf numFmtId="2" fontId="2" fillId="2" borderId="32" xfId="0" applyNumberFormat="1" applyFont="1" applyFill="1" applyBorder="1" applyAlignment="1">
      <alignment horizontal="right" vertical="top"/>
    </xf>
    <xf numFmtId="2" fontId="2" fillId="2" borderId="38" xfId="0" applyNumberFormat="1" applyFont="1" applyFill="1" applyBorder="1" applyAlignment="1">
      <alignment horizontal="right" vertical="top"/>
    </xf>
    <xf numFmtId="2" fontId="2" fillId="2" borderId="18" xfId="0" applyNumberFormat="1" applyFont="1" applyFill="1" applyBorder="1" applyAlignment="1">
      <alignment horizontal="right" vertical="top"/>
    </xf>
    <xf numFmtId="2" fontId="2" fillId="2" borderId="25" xfId="0" applyNumberFormat="1" applyFont="1" applyFill="1" applyBorder="1" applyAlignment="1">
      <alignment horizontal="right" vertical="top"/>
    </xf>
    <xf numFmtId="2" fontId="2" fillId="0" borderId="40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/>
    </xf>
    <xf numFmtId="2" fontId="2" fillId="0" borderId="19" xfId="0" applyNumberFormat="1" applyFont="1" applyFill="1" applyBorder="1" applyAlignment="1">
      <alignment horizontal="right" vertical="top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wrapText="1"/>
    </xf>
    <xf numFmtId="0" fontId="2" fillId="2" borderId="43" xfId="0" applyFont="1" applyFill="1" applyBorder="1" applyAlignment="1">
      <alignment vertical="top" wrapText="1"/>
    </xf>
    <xf numFmtId="2" fontId="2" fillId="2" borderId="44" xfId="0" applyNumberFormat="1" applyFont="1" applyFill="1" applyBorder="1" applyAlignment="1">
      <alignment horizontal="right" vertical="top"/>
    </xf>
    <xf numFmtId="2" fontId="2" fillId="2" borderId="45" xfId="0" applyNumberFormat="1" applyFont="1" applyFill="1" applyBorder="1" applyAlignment="1">
      <alignment horizontal="right" vertical="top"/>
    </xf>
    <xf numFmtId="2" fontId="2" fillId="2" borderId="43" xfId="0" applyNumberFormat="1" applyFont="1" applyFill="1" applyBorder="1" applyAlignment="1">
      <alignment horizontal="right" vertical="top" wrapText="1"/>
    </xf>
    <xf numFmtId="49" fontId="2" fillId="2" borderId="32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2" borderId="41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42" xfId="0" applyNumberFormat="1" applyFont="1" applyFill="1" applyBorder="1" applyAlignment="1">
      <alignment horizontal="center" vertical="top"/>
    </xf>
    <xf numFmtId="0" fontId="5" fillId="0" borderId="12" xfId="0" applyFont="1" applyFill="1" applyBorder="1"/>
    <xf numFmtId="164" fontId="2" fillId="0" borderId="29" xfId="0" applyNumberFormat="1" applyFont="1" applyFill="1" applyBorder="1" applyAlignment="1">
      <alignment horizontal="right" vertical="top" wrapText="1"/>
    </xf>
    <xf numFmtId="164" fontId="2" fillId="0" borderId="21" xfId="0" applyNumberFormat="1" applyFont="1" applyFill="1" applyBorder="1" applyAlignment="1">
      <alignment horizontal="right" vertical="top" wrapText="1"/>
    </xf>
    <xf numFmtId="164" fontId="2" fillId="0" borderId="27" xfId="0" applyNumberFormat="1" applyFont="1" applyFill="1" applyBorder="1" applyAlignment="1">
      <alignment horizontal="right" vertical="top" wrapText="1"/>
    </xf>
    <xf numFmtId="164" fontId="2" fillId="0" borderId="46" xfId="0" applyNumberFormat="1" applyFont="1" applyFill="1" applyBorder="1" applyAlignment="1">
      <alignment horizontal="right" vertical="top" wrapText="1"/>
    </xf>
    <xf numFmtId="164" fontId="3" fillId="0" borderId="21" xfId="0" applyNumberFormat="1" applyFont="1" applyFill="1" applyBorder="1" applyAlignment="1">
      <alignment horizontal="right" vertical="top" wrapText="1"/>
    </xf>
    <xf numFmtId="164" fontId="3" fillId="0" borderId="28" xfId="0" applyNumberFormat="1" applyFont="1" applyFill="1" applyBorder="1" applyAlignment="1">
      <alignment horizontal="right" vertical="top" wrapText="1"/>
    </xf>
    <xf numFmtId="164" fontId="3" fillId="0" borderId="30" xfId="0" applyNumberFormat="1" applyFont="1" applyFill="1" applyBorder="1" applyAlignment="1">
      <alignment horizontal="right" vertical="top" wrapText="1"/>
    </xf>
    <xf numFmtId="0" fontId="3" fillId="0" borderId="2" xfId="0" applyFont="1" applyBorder="1"/>
    <xf numFmtId="2" fontId="2" fillId="0" borderId="40" xfId="0" applyNumberFormat="1" applyFont="1" applyBorder="1"/>
    <xf numFmtId="2" fontId="2" fillId="0" borderId="13" xfId="0" applyNumberFormat="1" applyFont="1" applyBorder="1"/>
    <xf numFmtId="2" fontId="2" fillId="2" borderId="40" xfId="0" applyNumberFormat="1" applyFont="1" applyFill="1" applyBorder="1" applyAlignment="1">
      <alignment vertical="top"/>
    </xf>
    <xf numFmtId="2" fontId="2" fillId="2" borderId="13" xfId="0" applyNumberFormat="1" applyFont="1" applyFill="1" applyBorder="1" applyAlignment="1">
      <alignment vertical="top"/>
    </xf>
    <xf numFmtId="2" fontId="2" fillId="0" borderId="29" xfId="0" applyNumberFormat="1" applyFont="1" applyBorder="1"/>
    <xf numFmtId="2" fontId="2" fillId="0" borderId="27" xfId="0" applyNumberFormat="1" applyFont="1" applyBorder="1"/>
    <xf numFmtId="2" fontId="2" fillId="0" borderId="32" xfId="0" applyNumberFormat="1" applyFont="1" applyBorder="1" applyAlignment="1">
      <alignment horizontal="right"/>
    </xf>
    <xf numFmtId="2" fontId="2" fillId="0" borderId="38" xfId="0" applyNumberFormat="1" applyFont="1" applyBorder="1"/>
    <xf numFmtId="2" fontId="2" fillId="0" borderId="18" xfId="0" applyNumberFormat="1" applyFont="1" applyBorder="1"/>
    <xf numFmtId="164" fontId="2" fillId="0" borderId="49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top"/>
    </xf>
    <xf numFmtId="164" fontId="3" fillId="0" borderId="56" xfId="0" applyNumberFormat="1" applyFont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3" fillId="0" borderId="70" xfId="0" applyNumberFormat="1" applyFont="1" applyBorder="1" applyAlignment="1">
      <alignment horizontal="right"/>
    </xf>
    <xf numFmtId="0" fontId="4" fillId="0" borderId="4" xfId="0" applyFont="1" applyBorder="1"/>
    <xf numFmtId="0" fontId="3" fillId="0" borderId="10" xfId="0" applyFont="1" applyBorder="1"/>
    <xf numFmtId="0" fontId="2" fillId="0" borderId="15" xfId="0" applyFont="1" applyBorder="1"/>
    <xf numFmtId="164" fontId="3" fillId="0" borderId="11" xfId="0" applyNumberFormat="1" applyFont="1" applyBorder="1"/>
    <xf numFmtId="165" fontId="3" fillId="0" borderId="36" xfId="0" applyNumberFormat="1" applyFont="1" applyBorder="1" applyAlignment="1">
      <alignment horizontal="right" vertical="top"/>
    </xf>
    <xf numFmtId="165" fontId="3" fillId="0" borderId="34" xfId="0" applyNumberFormat="1" applyFont="1" applyBorder="1" applyAlignment="1">
      <alignment horizontal="right" vertical="top"/>
    </xf>
    <xf numFmtId="165" fontId="3" fillId="0" borderId="24" xfId="0" applyNumberFormat="1" applyFont="1" applyBorder="1" applyAlignment="1">
      <alignment horizontal="right" vertical="top"/>
    </xf>
    <xf numFmtId="165" fontId="3" fillId="0" borderId="39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165" fontId="3" fillId="0" borderId="22" xfId="0" applyNumberFormat="1" applyFont="1" applyBorder="1" applyAlignment="1">
      <alignment horizontal="right" vertical="top"/>
    </xf>
    <xf numFmtId="165" fontId="3" fillId="2" borderId="2" xfId="0" applyNumberFormat="1" applyFont="1" applyFill="1" applyBorder="1" applyAlignment="1">
      <alignment horizontal="right" vertical="top" wrapText="1"/>
    </xf>
    <xf numFmtId="165" fontId="3" fillId="2" borderId="47" xfId="0" applyNumberFormat="1" applyFont="1" applyFill="1" applyBorder="1" applyAlignment="1">
      <alignment horizontal="right" vertical="top"/>
    </xf>
    <xf numFmtId="165" fontId="3" fillId="2" borderId="48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165" fontId="3" fillId="2" borderId="5" xfId="0" applyNumberFormat="1" applyFont="1" applyFill="1" applyBorder="1" applyAlignment="1">
      <alignment horizontal="right" vertical="top" wrapText="1"/>
    </xf>
    <xf numFmtId="165" fontId="3" fillId="2" borderId="39" xfId="0" applyNumberFormat="1" applyFont="1" applyFill="1" applyBorder="1" applyAlignment="1">
      <alignment horizontal="right" vertical="top"/>
    </xf>
    <xf numFmtId="165" fontId="3" fillId="2" borderId="3" xfId="0" applyNumberFormat="1" applyFont="1" applyFill="1" applyBorder="1" applyAlignment="1">
      <alignment horizontal="right" vertical="top"/>
    </xf>
    <xf numFmtId="165" fontId="3" fillId="2" borderId="22" xfId="0" applyNumberFormat="1" applyFont="1" applyFill="1" applyBorder="1" applyAlignment="1">
      <alignment horizontal="right" vertical="top"/>
    </xf>
    <xf numFmtId="165" fontId="3" fillId="0" borderId="52" xfId="0" applyNumberFormat="1" applyFont="1" applyBorder="1" applyAlignment="1">
      <alignment horizontal="right"/>
    </xf>
    <xf numFmtId="165" fontId="3" fillId="0" borderId="53" xfId="0" applyNumberFormat="1" applyFont="1" applyBorder="1" applyAlignment="1">
      <alignment horizontal="right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3" fillId="0" borderId="59" xfId="0" applyNumberFormat="1" applyFont="1" applyBorder="1" applyAlignment="1">
      <alignment horizontal="right"/>
    </xf>
    <xf numFmtId="165" fontId="3" fillId="0" borderId="60" xfId="0" applyNumberFormat="1" applyFont="1" applyBorder="1" applyAlignment="1">
      <alignment horizontal="right"/>
    </xf>
    <xf numFmtId="165" fontId="3" fillId="0" borderId="61" xfId="0" applyNumberFormat="1" applyFont="1" applyBorder="1" applyAlignment="1">
      <alignment horizontal="right"/>
    </xf>
    <xf numFmtId="165" fontId="3" fillId="0" borderId="62" xfId="0" applyNumberFormat="1" applyFont="1" applyBorder="1" applyAlignment="1">
      <alignment horizontal="right"/>
    </xf>
    <xf numFmtId="165" fontId="3" fillId="0" borderId="66" xfId="0" applyNumberFormat="1" applyFont="1" applyBorder="1" applyAlignment="1">
      <alignment horizontal="right"/>
    </xf>
    <xf numFmtId="165" fontId="3" fillId="0" borderId="6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15" xfId="0" applyNumberFormat="1" applyFont="1" applyBorder="1"/>
    <xf numFmtId="165" fontId="3" fillId="0" borderId="9" xfId="0" applyNumberFormat="1" applyFont="1" applyBorder="1"/>
    <xf numFmtId="165" fontId="3" fillId="0" borderId="20" xfId="0" applyNumberFormat="1" applyFont="1" applyBorder="1"/>
    <xf numFmtId="165" fontId="3" fillId="0" borderId="8" xfId="0" applyNumberFormat="1" applyFont="1" applyBorder="1"/>
    <xf numFmtId="166" fontId="4" fillId="0" borderId="12" xfId="0" applyNumberFormat="1" applyFont="1" applyBorder="1" applyAlignment="1">
      <alignment horizontal="right" vertical="top"/>
    </xf>
    <xf numFmtId="166" fontId="1" fillId="0" borderId="73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right" vertical="top"/>
    </xf>
    <xf numFmtId="166" fontId="4" fillId="0" borderId="41" xfId="0" applyNumberFormat="1" applyFont="1" applyBorder="1" applyAlignment="1">
      <alignment horizontal="right" vertical="top"/>
    </xf>
    <xf numFmtId="166" fontId="4" fillId="0" borderId="32" xfId="0" applyNumberFormat="1" applyFont="1" applyBorder="1" applyAlignment="1">
      <alignment horizontal="right" vertical="top"/>
    </xf>
    <xf numFmtId="166" fontId="2" fillId="0" borderId="13" xfId="0" applyNumberFormat="1" applyFont="1" applyBorder="1" applyAlignment="1">
      <alignment horizontal="right" vertical="top"/>
    </xf>
    <xf numFmtId="166" fontId="2" fillId="0" borderId="40" xfId="0" applyNumberFormat="1" applyFont="1" applyBorder="1" applyAlignment="1">
      <alignment horizontal="right" vertical="top"/>
    </xf>
    <xf numFmtId="0" fontId="2" fillId="0" borderId="12" xfId="0" applyFont="1" applyBorder="1"/>
    <xf numFmtId="165" fontId="2" fillId="0" borderId="0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43" xfId="0" applyFont="1" applyBorder="1"/>
    <xf numFmtId="2" fontId="2" fillId="0" borderId="74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 vertical="top"/>
    </xf>
    <xf numFmtId="2" fontId="2" fillId="0" borderId="43" xfId="0" applyNumberFormat="1" applyFont="1" applyFill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164" fontId="2" fillId="0" borderId="75" xfId="0" applyNumberFormat="1" applyFont="1" applyBorder="1" applyAlignment="1">
      <alignment horizontal="right"/>
    </xf>
    <xf numFmtId="2" fontId="2" fillId="0" borderId="74" xfId="0" applyNumberFormat="1" applyFont="1" applyBorder="1" applyAlignment="1">
      <alignment horizontal="right"/>
    </xf>
    <xf numFmtId="0" fontId="3" fillId="0" borderId="71" xfId="0" applyFont="1" applyBorder="1"/>
    <xf numFmtId="165" fontId="3" fillId="0" borderId="72" xfId="0" applyNumberFormat="1" applyFont="1" applyFill="1" applyBorder="1" applyAlignment="1">
      <alignment horizontal="right"/>
    </xf>
    <xf numFmtId="165" fontId="3" fillId="0" borderId="71" xfId="0" applyNumberFormat="1" applyFont="1" applyFill="1" applyBorder="1" applyAlignment="1">
      <alignment horizontal="right"/>
    </xf>
    <xf numFmtId="165" fontId="3" fillId="0" borderId="71" xfId="0" applyNumberFormat="1" applyFont="1" applyBorder="1" applyAlignment="1">
      <alignment horizontal="right"/>
    </xf>
    <xf numFmtId="164" fontId="3" fillId="0" borderId="76" xfId="0" applyNumberFormat="1" applyFont="1" applyBorder="1" applyAlignment="1">
      <alignment horizontal="right"/>
    </xf>
    <xf numFmtId="165" fontId="3" fillId="0" borderId="72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77" xfId="0" applyFont="1" applyBorder="1" applyAlignment="1">
      <alignment horizontal="right" wrapText="1"/>
    </xf>
    <xf numFmtId="0" fontId="3" fillId="0" borderId="23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3" fillId="2" borderId="71" xfId="0" applyFont="1" applyFill="1" applyBorder="1" applyAlignment="1">
      <alignment horizontal="left" vertical="top"/>
    </xf>
    <xf numFmtId="0" fontId="3" fillId="2" borderId="7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>
      <selection sqref="A1:H1"/>
    </sheetView>
  </sheetViews>
  <sheetFormatPr defaultRowHeight="15"/>
  <cols>
    <col min="1" max="1" width="37.85546875" customWidth="1"/>
    <col min="2" max="4" width="10.140625" bestFit="1" customWidth="1"/>
    <col min="5" max="5" width="7.7109375" bestFit="1" customWidth="1"/>
    <col min="6" max="6" width="7.5703125" bestFit="1" customWidth="1"/>
    <col min="7" max="7" width="7.7109375" bestFit="1" customWidth="1"/>
    <col min="8" max="8" width="7.5703125" bestFit="1" customWidth="1"/>
  </cols>
  <sheetData>
    <row r="1" spans="1:8" ht="18.75">
      <c r="A1" s="138" t="s">
        <v>56</v>
      </c>
      <c r="B1" s="138"/>
      <c r="C1" s="138"/>
      <c r="D1" s="138"/>
      <c r="E1" s="138"/>
      <c r="F1" s="138"/>
      <c r="G1" s="138"/>
      <c r="H1" s="138"/>
    </row>
    <row r="2" spans="1:8" ht="18.75">
      <c r="A2" s="138" t="s">
        <v>57</v>
      </c>
      <c r="B2" s="138"/>
      <c r="C2" s="138"/>
      <c r="D2" s="138"/>
      <c r="E2" s="138"/>
      <c r="F2" s="138"/>
      <c r="G2" s="138"/>
      <c r="H2" s="138"/>
    </row>
    <row r="3" spans="1:8" ht="15.75" thickBot="1">
      <c r="A3" s="139" t="s">
        <v>0</v>
      </c>
      <c r="B3" s="139"/>
      <c r="C3" s="139"/>
      <c r="D3" s="139"/>
      <c r="E3" s="139"/>
      <c r="F3" s="139"/>
      <c r="G3" s="139"/>
      <c r="H3" s="139"/>
    </row>
    <row r="4" spans="1:8" ht="30.75" customHeight="1" thickBot="1">
      <c r="A4" s="140"/>
      <c r="B4" s="143" t="s">
        <v>29</v>
      </c>
      <c r="C4" s="143" t="s">
        <v>52</v>
      </c>
      <c r="D4" s="146" t="s">
        <v>30</v>
      </c>
      <c r="E4" s="149" t="s">
        <v>58</v>
      </c>
      <c r="F4" s="150"/>
      <c r="G4" s="150"/>
      <c r="H4" s="151"/>
    </row>
    <row r="5" spans="1:8" ht="33.75" customHeight="1">
      <c r="A5" s="141"/>
      <c r="B5" s="144"/>
      <c r="C5" s="144"/>
      <c r="D5" s="147"/>
      <c r="E5" s="152" t="s">
        <v>59</v>
      </c>
      <c r="F5" s="153"/>
      <c r="G5" s="152" t="s">
        <v>65</v>
      </c>
      <c r="H5" s="153"/>
    </row>
    <row r="6" spans="1:8" ht="15.75" thickBot="1">
      <c r="A6" s="142"/>
      <c r="B6" s="145"/>
      <c r="C6" s="145"/>
      <c r="D6" s="148"/>
      <c r="E6" s="134" t="s">
        <v>28</v>
      </c>
      <c r="F6" s="135" t="s">
        <v>27</v>
      </c>
      <c r="G6" s="134" t="s">
        <v>28</v>
      </c>
      <c r="H6" s="135" t="s">
        <v>27</v>
      </c>
    </row>
    <row r="7" spans="1:8">
      <c r="A7" s="110" t="s">
        <v>60</v>
      </c>
      <c r="B7" s="111">
        <v>267.49976100000003</v>
      </c>
      <c r="C7" s="111">
        <v>244.63</v>
      </c>
      <c r="D7" s="112">
        <v>262.83999999999997</v>
      </c>
      <c r="E7" s="113">
        <f>D7-B7</f>
        <v>-4.65976100000006</v>
      </c>
      <c r="F7" s="64">
        <f>E7/B7</f>
        <v>-1.7419682853473874E-2</v>
      </c>
      <c r="G7" s="114">
        <f>D7-C7</f>
        <v>18.20999999999998</v>
      </c>
      <c r="H7" s="64">
        <f>G7/C7</f>
        <v>7.4438948616277562E-2</v>
      </c>
    </row>
    <row r="8" spans="1:8">
      <c r="A8" s="110" t="s">
        <v>61</v>
      </c>
      <c r="B8" s="115">
        <v>523.06288500000005</v>
      </c>
      <c r="C8" s="115">
        <v>483.86</v>
      </c>
      <c r="D8" s="116">
        <v>500.63</v>
      </c>
      <c r="E8" s="117">
        <f t="shared" ref="E8:E11" si="0">D8-B8</f>
        <v>-22.432885000000056</v>
      </c>
      <c r="F8" s="64">
        <f>E8/B8</f>
        <v>-4.2887548788708367E-2</v>
      </c>
      <c r="G8" s="118">
        <f t="shared" ref="G8:G11" si="1">D8-C8</f>
        <v>16.769999999999982</v>
      </c>
      <c r="H8" s="64">
        <f t="shared" ref="H8:H11" si="2">G8/C8</f>
        <v>3.4658785599140207E-2</v>
      </c>
    </row>
    <row r="9" spans="1:8">
      <c r="A9" s="110" t="s">
        <v>62</v>
      </c>
      <c r="B9" s="115">
        <v>327.78853200000003</v>
      </c>
      <c r="C9" s="115">
        <v>373.64</v>
      </c>
      <c r="D9" s="116">
        <v>395.1</v>
      </c>
      <c r="E9" s="117">
        <f t="shared" si="0"/>
        <v>67.311467999999991</v>
      </c>
      <c r="F9" s="64">
        <f>E9/B9</f>
        <v>0.20535028357856028</v>
      </c>
      <c r="G9" s="118">
        <f t="shared" si="1"/>
        <v>21.460000000000036</v>
      </c>
      <c r="H9" s="64">
        <f t="shared" si="2"/>
        <v>5.7434964136602179E-2</v>
      </c>
    </row>
    <row r="10" spans="1:8" ht="15.75" thickBot="1">
      <c r="A10" s="119" t="s">
        <v>63</v>
      </c>
      <c r="B10" s="120">
        <v>74.743397000000002</v>
      </c>
      <c r="C10" s="121">
        <v>70.789999999999992</v>
      </c>
      <c r="D10" s="122">
        <v>56.21</v>
      </c>
      <c r="E10" s="123">
        <f t="shared" si="0"/>
        <v>-18.533397000000001</v>
      </c>
      <c r="F10" s="124">
        <f>E10/B10</f>
        <v>-0.24796032484314301</v>
      </c>
      <c r="G10" s="125">
        <f t="shared" si="1"/>
        <v>-14.579999999999991</v>
      </c>
      <c r="H10" s="124">
        <f t="shared" si="2"/>
        <v>-0.2059612939680745</v>
      </c>
    </row>
    <row r="11" spans="1:8" ht="24" customHeight="1" thickTop="1" thickBot="1">
      <c r="A11" s="126" t="s">
        <v>64</v>
      </c>
      <c r="B11" s="127">
        <f>SUM(B7:B10)</f>
        <v>1193.0945750000001</v>
      </c>
      <c r="C11" s="127">
        <f>SUM(C7:C10)</f>
        <v>1172.92</v>
      </c>
      <c r="D11" s="128">
        <f>SUM(D7:D10)</f>
        <v>1214.7800000000002</v>
      </c>
      <c r="E11" s="129">
        <f t="shared" si="0"/>
        <v>21.685425000000123</v>
      </c>
      <c r="F11" s="130">
        <f>E11/B11</f>
        <v>1.8175780407014359E-2</v>
      </c>
      <c r="G11" s="131">
        <f t="shared" si="1"/>
        <v>41.860000000000127</v>
      </c>
      <c r="H11" s="130">
        <f t="shared" si="2"/>
        <v>3.5688708522320471E-2</v>
      </c>
    </row>
  </sheetData>
  <mergeCells count="10">
    <mergeCell ref="A1:H1"/>
    <mergeCell ref="A2:H2"/>
    <mergeCell ref="A3:H3"/>
    <mergeCell ref="A4:A6"/>
    <mergeCell ref="B4:B6"/>
    <mergeCell ref="C4:C6"/>
    <mergeCell ref="D4:D6"/>
    <mergeCell ref="E4:H4"/>
    <mergeCell ref="E5:F5"/>
    <mergeCell ref="G5:H5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zoomScale="85" zoomScaleNormal="85" workbookViewId="0">
      <selection sqref="A1:G1"/>
    </sheetView>
  </sheetViews>
  <sheetFormatPr defaultColWidth="9.140625" defaultRowHeight="15"/>
  <cols>
    <col min="1" max="1" width="12" style="1" customWidth="1"/>
    <col min="2" max="2" width="78.5703125" style="1" customWidth="1"/>
    <col min="3" max="5" width="10" style="1" customWidth="1"/>
    <col min="6" max="6" width="8.42578125" style="1" bestFit="1" customWidth="1"/>
    <col min="7" max="7" width="8.28515625" style="1" bestFit="1" customWidth="1"/>
    <col min="8" max="16384" width="9.140625" style="1"/>
  </cols>
  <sheetData>
    <row r="1" spans="1:7" ht="18.75">
      <c r="A1" s="138" t="s">
        <v>32</v>
      </c>
      <c r="B1" s="138"/>
      <c r="C1" s="138"/>
      <c r="D1" s="138"/>
      <c r="E1" s="138"/>
      <c r="F1" s="138"/>
      <c r="G1" s="138"/>
    </row>
    <row r="2" spans="1:7" ht="18.75">
      <c r="A2" s="138" t="s">
        <v>84</v>
      </c>
      <c r="B2" s="138"/>
      <c r="C2" s="138"/>
      <c r="D2" s="138"/>
      <c r="E2" s="138"/>
      <c r="F2" s="138"/>
      <c r="G2" s="138"/>
    </row>
    <row r="3" spans="1:7" ht="15.75" thickBot="1">
      <c r="A3" s="139" t="s">
        <v>0</v>
      </c>
      <c r="B3" s="139"/>
      <c r="C3" s="139"/>
      <c r="D3" s="139"/>
      <c r="E3" s="139"/>
      <c r="F3" s="139"/>
      <c r="G3" s="139"/>
    </row>
    <row r="4" spans="1:7" ht="47.25" customHeight="1">
      <c r="A4" s="163" t="s">
        <v>33</v>
      </c>
      <c r="B4" s="165" t="s">
        <v>1</v>
      </c>
      <c r="C4" s="167" t="s">
        <v>29</v>
      </c>
      <c r="D4" s="169" t="s">
        <v>52</v>
      </c>
      <c r="E4" s="171" t="s">
        <v>30</v>
      </c>
      <c r="F4" s="173" t="s">
        <v>53</v>
      </c>
      <c r="G4" s="174"/>
    </row>
    <row r="5" spans="1:7" ht="15.75" thickBot="1">
      <c r="A5" s="164"/>
      <c r="B5" s="166"/>
      <c r="C5" s="168"/>
      <c r="D5" s="170"/>
      <c r="E5" s="172"/>
      <c r="F5" s="136" t="s">
        <v>28</v>
      </c>
      <c r="G5" s="137" t="s">
        <v>27</v>
      </c>
    </row>
    <row r="6" spans="1:7">
      <c r="A6" s="38"/>
      <c r="B6" s="8" t="s">
        <v>2</v>
      </c>
      <c r="C6" s="73">
        <f>SUM(C7:C8)</f>
        <v>45.262599999999999</v>
      </c>
      <c r="D6" s="74">
        <f t="shared" ref="D6:E6" si="0">SUM(D7:D8)</f>
        <v>45.25</v>
      </c>
      <c r="E6" s="75">
        <f t="shared" si="0"/>
        <v>45.25</v>
      </c>
      <c r="F6" s="104">
        <f>SUM(E6-D6)</f>
        <v>0</v>
      </c>
      <c r="G6" s="52" t="str">
        <f>IF(F6=0, "N/A ",F6/D6)</f>
        <v xml:space="preserve">N/A </v>
      </c>
    </row>
    <row r="7" spans="1:7">
      <c r="A7" s="65" t="s">
        <v>36</v>
      </c>
      <c r="B7" s="3" t="s">
        <v>89</v>
      </c>
      <c r="C7" s="13">
        <v>31.9346</v>
      </c>
      <c r="D7" s="14">
        <v>31.94</v>
      </c>
      <c r="E7" s="15">
        <v>31.94</v>
      </c>
      <c r="F7" s="103">
        <f>SUM(E7-D7)</f>
        <v>0</v>
      </c>
      <c r="G7" s="46" t="str">
        <f>IF(F7=0, "N/A ",F7/D7)</f>
        <v xml:space="preserve">N/A </v>
      </c>
    </row>
    <row r="8" spans="1:7" ht="15.75" thickBot="1">
      <c r="A8" s="39" t="s">
        <v>36</v>
      </c>
      <c r="B8" s="9" t="s">
        <v>3</v>
      </c>
      <c r="C8" s="16">
        <v>13.327999999999999</v>
      </c>
      <c r="D8" s="17">
        <v>13.31</v>
      </c>
      <c r="E8" s="18">
        <v>13.31</v>
      </c>
      <c r="F8" s="103">
        <f>SUM(E8-D8)</f>
        <v>0</v>
      </c>
      <c r="G8" s="47" t="str">
        <f t="shared" ref="G8" si="1">IF(F8=0, "N/A ",F8/D8)</f>
        <v xml:space="preserve">N/A </v>
      </c>
    </row>
    <row r="9" spans="1:7">
      <c r="A9" s="40"/>
      <c r="B9" s="11" t="s">
        <v>4</v>
      </c>
      <c r="C9" s="76">
        <f>SUM(C10:C19)</f>
        <v>428.29300000000001</v>
      </c>
      <c r="D9" s="77">
        <f t="shared" ref="D9:E9" si="2">SUM(D10:D19)</f>
        <v>473.96999999999997</v>
      </c>
      <c r="E9" s="78">
        <f t="shared" si="2"/>
        <v>492.72999999999996</v>
      </c>
      <c r="F9" s="79">
        <f>SUM(E9-D9)</f>
        <v>18.759999999999991</v>
      </c>
      <c r="G9" s="51">
        <f>IF(F9=0, "N/A ",F9/D9)</f>
        <v>3.958056417072809E-2</v>
      </c>
    </row>
    <row r="10" spans="1:7">
      <c r="A10" s="37" t="s">
        <v>36</v>
      </c>
      <c r="B10" s="10" t="s">
        <v>5</v>
      </c>
      <c r="C10" s="19">
        <v>7.9960000000000004</v>
      </c>
      <c r="D10" s="108">
        <v>0</v>
      </c>
      <c r="E10" s="108">
        <v>0</v>
      </c>
      <c r="F10" s="103">
        <f>SUM(E10-D10)</f>
        <v>0</v>
      </c>
      <c r="G10" s="48" t="str">
        <f>IF(F10=0, "N/A ",F10/D10)</f>
        <v xml:space="preserve">N/A </v>
      </c>
    </row>
    <row r="11" spans="1:7" ht="18.75" customHeight="1">
      <c r="A11" s="37" t="s">
        <v>38</v>
      </c>
      <c r="B11" s="10" t="s">
        <v>70</v>
      </c>
      <c r="C11" s="19">
        <v>1.498</v>
      </c>
      <c r="D11" s="20">
        <v>2.4</v>
      </c>
      <c r="E11" s="21">
        <v>2.4</v>
      </c>
      <c r="F11" s="103">
        <f t="shared" ref="F11:F52" si="3">SUM(E11-D11)</f>
        <v>0</v>
      </c>
      <c r="G11" s="48" t="str">
        <f t="shared" ref="G11:G52" si="4">IF(F11=0, "N/A ",F11/D11)</f>
        <v xml:space="preserve">N/A </v>
      </c>
    </row>
    <row r="12" spans="1:7" ht="15" customHeight="1">
      <c r="A12" s="37" t="s">
        <v>38</v>
      </c>
      <c r="B12" s="32" t="s">
        <v>6</v>
      </c>
      <c r="C12" s="19">
        <v>15.48</v>
      </c>
      <c r="D12" s="20">
        <v>11.77</v>
      </c>
      <c r="E12" s="23">
        <v>13.77</v>
      </c>
      <c r="F12" s="22">
        <f t="shared" si="3"/>
        <v>2</v>
      </c>
      <c r="G12" s="48">
        <f t="shared" si="4"/>
        <v>0.16992353440951571</v>
      </c>
    </row>
    <row r="13" spans="1:7">
      <c r="A13" s="37" t="s">
        <v>38</v>
      </c>
      <c r="B13" s="10" t="s">
        <v>7</v>
      </c>
      <c r="C13" s="19">
        <v>14.789</v>
      </c>
      <c r="D13" s="20">
        <v>45</v>
      </c>
      <c r="E13" s="23">
        <v>25</v>
      </c>
      <c r="F13" s="22">
        <f t="shared" si="3"/>
        <v>-20</v>
      </c>
      <c r="G13" s="48">
        <f t="shared" si="4"/>
        <v>-0.44444444444444442</v>
      </c>
    </row>
    <row r="14" spans="1:7">
      <c r="A14" s="37" t="s">
        <v>38</v>
      </c>
      <c r="B14" s="10" t="s">
        <v>8</v>
      </c>
      <c r="C14" s="19">
        <v>137.66800000000001</v>
      </c>
      <c r="D14" s="20">
        <v>198.14</v>
      </c>
      <c r="E14" s="23">
        <v>242.98</v>
      </c>
      <c r="F14" s="22">
        <f t="shared" si="3"/>
        <v>44.84</v>
      </c>
      <c r="G14" s="48">
        <f t="shared" si="4"/>
        <v>0.22630463308771578</v>
      </c>
    </row>
    <row r="15" spans="1:7">
      <c r="A15" s="37" t="s">
        <v>38</v>
      </c>
      <c r="B15" s="10" t="s">
        <v>9</v>
      </c>
      <c r="C15" s="19">
        <v>54.478999999999999</v>
      </c>
      <c r="D15" s="20">
        <v>26.95</v>
      </c>
      <c r="E15" s="23">
        <v>27</v>
      </c>
      <c r="F15" s="22">
        <f t="shared" si="3"/>
        <v>5.0000000000000711E-2</v>
      </c>
      <c r="G15" s="48">
        <f t="shared" si="4"/>
        <v>1.8552875695733103E-3</v>
      </c>
    </row>
    <row r="16" spans="1:7" ht="15.75" customHeight="1">
      <c r="A16" s="37" t="s">
        <v>36</v>
      </c>
      <c r="B16" s="10" t="s">
        <v>88</v>
      </c>
      <c r="C16" s="21">
        <v>2.74</v>
      </c>
      <c r="D16" s="108">
        <v>0</v>
      </c>
      <c r="E16" s="108">
        <v>0</v>
      </c>
      <c r="F16" s="103">
        <f t="shared" si="3"/>
        <v>0</v>
      </c>
      <c r="G16" s="48" t="str">
        <f t="shared" si="4"/>
        <v xml:space="preserve">N/A </v>
      </c>
    </row>
    <row r="17" spans="1:7" ht="15" customHeight="1">
      <c r="A17" s="37" t="s">
        <v>38</v>
      </c>
      <c r="B17" s="10" t="s">
        <v>10</v>
      </c>
      <c r="C17" s="19">
        <v>61.064999999999998</v>
      </c>
      <c r="D17" s="20">
        <v>59.82</v>
      </c>
      <c r="E17" s="23">
        <v>51.69</v>
      </c>
      <c r="F17" s="24">
        <f t="shared" si="3"/>
        <v>-8.1300000000000026</v>
      </c>
      <c r="G17" s="48">
        <f t="shared" si="4"/>
        <v>-0.13590772316950855</v>
      </c>
    </row>
    <row r="18" spans="1:7">
      <c r="A18" s="37" t="s">
        <v>36</v>
      </c>
      <c r="B18" s="10" t="s">
        <v>87</v>
      </c>
      <c r="C18" s="19">
        <v>77.674000000000007</v>
      </c>
      <c r="D18" s="20">
        <v>75</v>
      </c>
      <c r="E18" s="23">
        <v>75</v>
      </c>
      <c r="F18" s="103">
        <f t="shared" si="3"/>
        <v>0</v>
      </c>
      <c r="G18" s="48" t="str">
        <f t="shared" si="4"/>
        <v xml:space="preserve">N/A </v>
      </c>
    </row>
    <row r="19" spans="1:7" ht="15.75" thickBot="1">
      <c r="A19" s="37" t="s">
        <v>36</v>
      </c>
      <c r="B19" s="10" t="s">
        <v>11</v>
      </c>
      <c r="C19" s="19">
        <v>54.904000000000003</v>
      </c>
      <c r="D19" s="20">
        <v>54.89</v>
      </c>
      <c r="E19" s="23">
        <v>54.89</v>
      </c>
      <c r="F19" s="103">
        <f t="shared" si="3"/>
        <v>0</v>
      </c>
      <c r="G19" s="48" t="str">
        <f t="shared" si="4"/>
        <v xml:space="preserve">N/A </v>
      </c>
    </row>
    <row r="20" spans="1:7">
      <c r="A20" s="41"/>
      <c r="B20" s="11" t="s">
        <v>12</v>
      </c>
      <c r="C20" s="78">
        <f>SUM(C21:C50)</f>
        <v>693.41990200000009</v>
      </c>
      <c r="D20" s="77">
        <f t="shared" ref="D20:E20" si="5">SUM(D21:D50)</f>
        <v>631.98</v>
      </c>
      <c r="E20" s="78">
        <f t="shared" si="5"/>
        <v>652.38</v>
      </c>
      <c r="F20" s="79">
        <f t="shared" ref="F20" si="6">SUM(E20-D20)</f>
        <v>20.399999999999977</v>
      </c>
      <c r="G20" s="51">
        <f t="shared" ref="G20" si="7">IF(F20=0, "N/A ",F20/D20)</f>
        <v>3.2279502515902364E-2</v>
      </c>
    </row>
    <row r="21" spans="1:7">
      <c r="A21" s="42" t="s">
        <v>36</v>
      </c>
      <c r="B21" s="3" t="s">
        <v>13</v>
      </c>
      <c r="C21" s="25">
        <v>64.351619999999997</v>
      </c>
      <c r="D21" s="26">
        <v>64</v>
      </c>
      <c r="E21" s="27">
        <v>64</v>
      </c>
      <c r="F21" s="103">
        <f t="shared" si="3"/>
        <v>0</v>
      </c>
      <c r="G21" s="46" t="str">
        <f t="shared" si="4"/>
        <v xml:space="preserve">N/A </v>
      </c>
    </row>
    <row r="22" spans="1:7" ht="18">
      <c r="A22" s="37" t="s">
        <v>38</v>
      </c>
      <c r="B22" s="10" t="s">
        <v>72</v>
      </c>
      <c r="C22" s="19">
        <v>16.692820000000001</v>
      </c>
      <c r="D22" s="20">
        <v>7.84</v>
      </c>
      <c r="E22" s="23">
        <v>7.84</v>
      </c>
      <c r="F22" s="103">
        <f t="shared" si="3"/>
        <v>0</v>
      </c>
      <c r="G22" s="48" t="str">
        <f t="shared" si="4"/>
        <v xml:space="preserve">N/A </v>
      </c>
    </row>
    <row r="23" spans="1:7">
      <c r="A23" s="37" t="s">
        <v>39</v>
      </c>
      <c r="B23" s="10" t="s">
        <v>31</v>
      </c>
      <c r="C23" s="19">
        <v>5.3508199999999997</v>
      </c>
      <c r="D23" s="20">
        <v>4.24</v>
      </c>
      <c r="E23" s="23">
        <v>3.24</v>
      </c>
      <c r="F23" s="22">
        <f t="shared" si="3"/>
        <v>-1</v>
      </c>
      <c r="G23" s="48">
        <f t="shared" si="4"/>
        <v>-0.23584905660377356</v>
      </c>
    </row>
    <row r="24" spans="1:7" ht="15" customHeight="1">
      <c r="A24" s="37" t="s">
        <v>36</v>
      </c>
      <c r="B24" s="10" t="s">
        <v>14</v>
      </c>
      <c r="C24" s="19">
        <v>1.367</v>
      </c>
      <c r="D24" s="108">
        <v>0</v>
      </c>
      <c r="E24" s="108">
        <v>0</v>
      </c>
      <c r="F24" s="103">
        <f t="shared" si="3"/>
        <v>0</v>
      </c>
      <c r="G24" s="48" t="str">
        <f t="shared" si="4"/>
        <v xml:space="preserve">N/A </v>
      </c>
    </row>
    <row r="25" spans="1:7" ht="15" customHeight="1">
      <c r="A25" s="37" t="s">
        <v>36</v>
      </c>
      <c r="B25" s="12" t="s">
        <v>34</v>
      </c>
      <c r="C25" s="28">
        <v>5.1185</v>
      </c>
      <c r="D25" s="29">
        <v>4</v>
      </c>
      <c r="E25" s="108">
        <v>0</v>
      </c>
      <c r="F25" s="31">
        <f t="shared" si="3"/>
        <v>-4</v>
      </c>
      <c r="G25" s="48">
        <f t="shared" si="4"/>
        <v>-1</v>
      </c>
    </row>
    <row r="26" spans="1:7">
      <c r="A26" s="37" t="s">
        <v>36</v>
      </c>
      <c r="B26" s="10" t="s">
        <v>15</v>
      </c>
      <c r="C26" s="19">
        <v>9.4869199999999996</v>
      </c>
      <c r="D26" s="20">
        <v>10</v>
      </c>
      <c r="E26" s="23">
        <v>6.26</v>
      </c>
      <c r="F26" s="22">
        <f t="shared" si="3"/>
        <v>-3.74</v>
      </c>
      <c r="G26" s="48">
        <f t="shared" si="4"/>
        <v>-0.374</v>
      </c>
    </row>
    <row r="27" spans="1:7" ht="18">
      <c r="A27" s="37" t="s">
        <v>36</v>
      </c>
      <c r="B27" s="12" t="s">
        <v>77</v>
      </c>
      <c r="C27" s="28">
        <v>13.135999999999999</v>
      </c>
      <c r="D27" s="29">
        <v>12.5</v>
      </c>
      <c r="E27" s="30">
        <v>16</v>
      </c>
      <c r="F27" s="22">
        <f t="shared" si="3"/>
        <v>3.5</v>
      </c>
      <c r="G27" s="48">
        <f t="shared" si="4"/>
        <v>0.28000000000000003</v>
      </c>
    </row>
    <row r="28" spans="1:7">
      <c r="A28" s="37" t="s">
        <v>37</v>
      </c>
      <c r="B28" s="12" t="s">
        <v>16</v>
      </c>
      <c r="C28" s="28">
        <v>119.99925</v>
      </c>
      <c r="D28" s="29">
        <v>99.23</v>
      </c>
      <c r="E28" s="30">
        <v>114.23</v>
      </c>
      <c r="F28" s="31">
        <f t="shared" si="3"/>
        <v>15</v>
      </c>
      <c r="G28" s="48">
        <f t="shared" si="4"/>
        <v>0.15116396251133729</v>
      </c>
    </row>
    <row r="29" spans="1:7">
      <c r="A29" s="37" t="s">
        <v>36</v>
      </c>
      <c r="B29" s="12" t="s">
        <v>17</v>
      </c>
      <c r="C29" s="28">
        <v>10.468109999999999</v>
      </c>
      <c r="D29" s="29">
        <v>11.1</v>
      </c>
      <c r="E29" s="30">
        <v>11.1</v>
      </c>
      <c r="F29" s="103">
        <f t="shared" si="3"/>
        <v>0</v>
      </c>
      <c r="G29" s="48" t="str">
        <f t="shared" si="4"/>
        <v xml:space="preserve">N/A </v>
      </c>
    </row>
    <row r="30" spans="1:7">
      <c r="A30" s="37" t="s">
        <v>39</v>
      </c>
      <c r="B30" s="10" t="s">
        <v>18</v>
      </c>
      <c r="C30" s="19">
        <v>5.1811100000000003</v>
      </c>
      <c r="D30" s="20">
        <v>5.15</v>
      </c>
      <c r="E30" s="23">
        <v>5.15</v>
      </c>
      <c r="F30" s="103">
        <f t="shared" si="3"/>
        <v>0</v>
      </c>
      <c r="G30" s="48" t="str">
        <f t="shared" si="4"/>
        <v xml:space="preserve">N/A </v>
      </c>
    </row>
    <row r="31" spans="1:7" ht="18">
      <c r="A31" s="37" t="s">
        <v>36</v>
      </c>
      <c r="B31" s="10" t="s">
        <v>79</v>
      </c>
      <c r="C31" s="19">
        <v>1.49498</v>
      </c>
      <c r="D31" s="20">
        <v>1.5</v>
      </c>
      <c r="E31" s="23">
        <v>1.5</v>
      </c>
      <c r="F31" s="103">
        <f t="shared" si="3"/>
        <v>0</v>
      </c>
      <c r="G31" s="48" t="str">
        <f t="shared" si="4"/>
        <v xml:space="preserve">N/A </v>
      </c>
    </row>
    <row r="32" spans="1:7">
      <c r="A32" s="37" t="s">
        <v>37</v>
      </c>
      <c r="B32" s="10" t="s">
        <v>19</v>
      </c>
      <c r="C32" s="19">
        <v>2</v>
      </c>
      <c r="D32" s="20">
        <v>2</v>
      </c>
      <c r="E32" s="23">
        <v>2</v>
      </c>
      <c r="F32" s="103">
        <f t="shared" si="3"/>
        <v>0</v>
      </c>
      <c r="G32" s="48" t="str">
        <f t="shared" si="4"/>
        <v xml:space="preserve">N/A </v>
      </c>
    </row>
    <row r="33" spans="1:7" ht="15" customHeight="1">
      <c r="A33" s="37" t="s">
        <v>37</v>
      </c>
      <c r="B33" s="10" t="s">
        <v>80</v>
      </c>
      <c r="C33" s="19">
        <v>1.06206</v>
      </c>
      <c r="D33" s="20">
        <v>1.1000000000000001</v>
      </c>
      <c r="E33" s="23">
        <v>1.1000000000000001</v>
      </c>
      <c r="F33" s="103">
        <f t="shared" si="3"/>
        <v>0</v>
      </c>
      <c r="G33" s="48" t="str">
        <f t="shared" si="4"/>
        <v xml:space="preserve">N/A </v>
      </c>
    </row>
    <row r="34" spans="1:7" ht="18">
      <c r="A34" s="37" t="s">
        <v>39</v>
      </c>
      <c r="B34" s="12" t="s">
        <v>73</v>
      </c>
      <c r="C34" s="28">
        <v>64.209999999999994</v>
      </c>
      <c r="D34" s="29">
        <v>61.4</v>
      </c>
      <c r="E34" s="30">
        <v>47.82</v>
      </c>
      <c r="F34" s="31">
        <f t="shared" si="3"/>
        <v>-13.579999999999998</v>
      </c>
      <c r="G34" s="48">
        <f t="shared" si="4"/>
        <v>-0.22117263843648205</v>
      </c>
    </row>
    <row r="35" spans="1:7" ht="15" customHeight="1">
      <c r="A35" s="37" t="s">
        <v>37</v>
      </c>
      <c r="B35" s="10" t="s">
        <v>20</v>
      </c>
      <c r="C35" s="19">
        <v>18.622146999999998</v>
      </c>
      <c r="D35" s="20">
        <v>25</v>
      </c>
      <c r="E35" s="23">
        <v>25</v>
      </c>
      <c r="F35" s="103">
        <f t="shared" si="3"/>
        <v>0</v>
      </c>
      <c r="G35" s="48" t="str">
        <f t="shared" si="4"/>
        <v xml:space="preserve">N/A </v>
      </c>
    </row>
    <row r="36" spans="1:7" ht="18">
      <c r="A36" s="43" t="s">
        <v>36</v>
      </c>
      <c r="B36" s="10" t="s">
        <v>71</v>
      </c>
      <c r="C36" s="19">
        <v>4.4745499999999998</v>
      </c>
      <c r="D36" s="20">
        <v>3.15</v>
      </c>
      <c r="E36" s="23">
        <v>2.25</v>
      </c>
      <c r="F36" s="22">
        <f t="shared" si="3"/>
        <v>-0.89999999999999991</v>
      </c>
      <c r="G36" s="48">
        <f t="shared" si="4"/>
        <v>-0.2857142857142857</v>
      </c>
    </row>
    <row r="37" spans="1:7">
      <c r="A37" s="37" t="s">
        <v>36</v>
      </c>
      <c r="B37" s="10" t="s">
        <v>21</v>
      </c>
      <c r="C37" s="19">
        <v>45.631</v>
      </c>
      <c r="D37" s="20">
        <v>45.62</v>
      </c>
      <c r="E37" s="23">
        <v>45.62</v>
      </c>
      <c r="F37" s="103">
        <f t="shared" si="3"/>
        <v>0</v>
      </c>
      <c r="G37" s="48" t="str">
        <f t="shared" si="4"/>
        <v xml:space="preserve">N/A </v>
      </c>
    </row>
    <row r="38" spans="1:7">
      <c r="A38" s="37" t="s">
        <v>37</v>
      </c>
      <c r="B38" s="10" t="s">
        <v>22</v>
      </c>
      <c r="C38" s="19">
        <v>57.123980000000003</v>
      </c>
      <c r="D38" s="20">
        <v>57.08</v>
      </c>
      <c r="E38" s="23">
        <v>57.08</v>
      </c>
      <c r="F38" s="103">
        <f t="shared" si="3"/>
        <v>0</v>
      </c>
      <c r="G38" s="48" t="str">
        <f t="shared" si="4"/>
        <v xml:space="preserve">N/A </v>
      </c>
    </row>
    <row r="39" spans="1:7" ht="18">
      <c r="A39" s="37" t="s">
        <v>36</v>
      </c>
      <c r="B39" s="10" t="s">
        <v>81</v>
      </c>
      <c r="C39" s="19">
        <v>1.6747000000000001</v>
      </c>
      <c r="D39" s="20">
        <v>1.5</v>
      </c>
      <c r="E39" s="23">
        <v>1.5</v>
      </c>
      <c r="F39" s="103">
        <f t="shared" si="3"/>
        <v>0</v>
      </c>
      <c r="G39" s="48" t="str">
        <f t="shared" si="4"/>
        <v xml:space="preserve">N/A </v>
      </c>
    </row>
    <row r="40" spans="1:7">
      <c r="A40" s="37" t="s">
        <v>36</v>
      </c>
      <c r="B40" s="10" t="s">
        <v>23</v>
      </c>
      <c r="C40" s="19">
        <v>3.6459999999999999</v>
      </c>
      <c r="D40" s="20">
        <v>3.6</v>
      </c>
      <c r="E40" s="23">
        <v>3.6</v>
      </c>
      <c r="F40" s="103">
        <f t="shared" si="3"/>
        <v>0</v>
      </c>
      <c r="G40" s="48" t="str">
        <f t="shared" si="4"/>
        <v xml:space="preserve">N/A </v>
      </c>
    </row>
    <row r="41" spans="1:7" ht="18" customHeight="1">
      <c r="A41" s="37" t="s">
        <v>37</v>
      </c>
      <c r="B41" s="12" t="s">
        <v>82</v>
      </c>
      <c r="C41" s="28">
        <v>6.1612</v>
      </c>
      <c r="D41" s="29">
        <v>5.5</v>
      </c>
      <c r="E41" s="30">
        <v>4</v>
      </c>
      <c r="F41" s="31">
        <f t="shared" si="3"/>
        <v>-1.5</v>
      </c>
      <c r="G41" s="48">
        <f t="shared" si="4"/>
        <v>-0.27272727272727271</v>
      </c>
    </row>
    <row r="42" spans="1:7" ht="15" customHeight="1">
      <c r="A42" s="37" t="s">
        <v>36</v>
      </c>
      <c r="B42" s="12" t="s">
        <v>35</v>
      </c>
      <c r="C42" s="28">
        <v>78.634600000000006</v>
      </c>
      <c r="D42" s="29">
        <v>65.989999999999995</v>
      </c>
      <c r="E42" s="30">
        <v>68.400000000000006</v>
      </c>
      <c r="F42" s="31">
        <f t="shared" si="3"/>
        <v>2.4100000000000108</v>
      </c>
      <c r="G42" s="48">
        <f t="shared" si="4"/>
        <v>3.652068495226566E-2</v>
      </c>
    </row>
    <row r="43" spans="1:7" ht="18">
      <c r="A43" s="37" t="s">
        <v>37</v>
      </c>
      <c r="B43" s="12" t="s">
        <v>74</v>
      </c>
      <c r="C43" s="28">
        <v>6.5347</v>
      </c>
      <c r="D43" s="29">
        <v>6.5</v>
      </c>
      <c r="E43" s="30">
        <v>6.5</v>
      </c>
      <c r="F43" s="103">
        <f t="shared" si="3"/>
        <v>0</v>
      </c>
      <c r="G43" s="48" t="str">
        <f t="shared" si="4"/>
        <v xml:space="preserve">N/A </v>
      </c>
    </row>
    <row r="44" spans="1:7" ht="18">
      <c r="A44" s="37" t="s">
        <v>37</v>
      </c>
      <c r="B44" s="12" t="s">
        <v>75</v>
      </c>
      <c r="C44" s="28">
        <v>45.576934999999999</v>
      </c>
      <c r="D44" s="29">
        <v>37.72</v>
      </c>
      <c r="E44" s="30">
        <v>42.43</v>
      </c>
      <c r="F44" s="31">
        <f>SUM(E44-D44)</f>
        <v>4.7100000000000009</v>
      </c>
      <c r="G44" s="48">
        <f>IF(F44=0, "N/A ",F44/D44)</f>
        <v>0.1248674443266172</v>
      </c>
    </row>
    <row r="45" spans="1:7" ht="18">
      <c r="A45" s="37" t="s">
        <v>37</v>
      </c>
      <c r="B45" s="12" t="s">
        <v>76</v>
      </c>
      <c r="C45" s="28">
        <v>10.4194</v>
      </c>
      <c r="D45" s="29">
        <v>10.5</v>
      </c>
      <c r="E45" s="30">
        <v>10.5</v>
      </c>
      <c r="F45" s="103">
        <f t="shared" si="3"/>
        <v>0</v>
      </c>
      <c r="G45" s="48" t="str">
        <f t="shared" si="4"/>
        <v xml:space="preserve">N/A </v>
      </c>
    </row>
    <row r="46" spans="1:7">
      <c r="A46" s="37" t="s">
        <v>36</v>
      </c>
      <c r="B46" s="12" t="s">
        <v>85</v>
      </c>
      <c r="C46" s="28">
        <v>33.2303</v>
      </c>
      <c r="D46" s="29">
        <v>25.3</v>
      </c>
      <c r="E46" s="30">
        <v>17.3</v>
      </c>
      <c r="F46" s="22">
        <f t="shared" si="3"/>
        <v>-8</v>
      </c>
      <c r="G46" s="48">
        <f t="shared" si="4"/>
        <v>-0.31620553359683795</v>
      </c>
    </row>
    <row r="47" spans="1:7">
      <c r="A47" s="37" t="s">
        <v>36</v>
      </c>
      <c r="B47" s="10" t="s">
        <v>24</v>
      </c>
      <c r="C47" s="19">
        <v>10.708</v>
      </c>
      <c r="D47" s="20">
        <v>13</v>
      </c>
      <c r="E47" s="23">
        <v>6.5</v>
      </c>
      <c r="F47" s="22">
        <f t="shared" si="3"/>
        <v>-6.5</v>
      </c>
      <c r="G47" s="48">
        <f t="shared" si="4"/>
        <v>-0.5</v>
      </c>
    </row>
    <row r="48" spans="1:7">
      <c r="A48" s="37" t="s">
        <v>36</v>
      </c>
      <c r="B48" s="12" t="s">
        <v>25</v>
      </c>
      <c r="C48" s="28">
        <v>41.253300000000003</v>
      </c>
      <c r="D48" s="29">
        <v>39.46</v>
      </c>
      <c r="E48" s="30">
        <v>61.46</v>
      </c>
      <c r="F48" s="31">
        <f t="shared" si="3"/>
        <v>22</v>
      </c>
      <c r="G48" s="48">
        <f t="shared" si="4"/>
        <v>0.55752660922453112</v>
      </c>
    </row>
    <row r="49" spans="1:7" ht="15" customHeight="1">
      <c r="A49" s="37" t="s">
        <v>36</v>
      </c>
      <c r="B49" s="10" t="s">
        <v>26</v>
      </c>
      <c r="C49" s="19">
        <v>9.8099000000000007</v>
      </c>
      <c r="D49" s="108">
        <v>0</v>
      </c>
      <c r="E49" s="108">
        <v>0</v>
      </c>
      <c r="F49" s="103">
        <f t="shared" si="3"/>
        <v>0</v>
      </c>
      <c r="G49" s="48" t="str">
        <f t="shared" si="4"/>
        <v xml:space="preserve">N/A </v>
      </c>
    </row>
    <row r="50" spans="1:7" ht="18.75" thickBot="1">
      <c r="A50" s="44" t="s">
        <v>36</v>
      </c>
      <c r="B50" s="33" t="s">
        <v>86</v>
      </c>
      <c r="C50" s="109">
        <v>0</v>
      </c>
      <c r="D50" s="34">
        <v>8</v>
      </c>
      <c r="E50" s="35">
        <v>20</v>
      </c>
      <c r="F50" s="36">
        <f t="shared" si="3"/>
        <v>12</v>
      </c>
      <c r="G50" s="49">
        <f t="shared" si="4"/>
        <v>1.5</v>
      </c>
    </row>
    <row r="51" spans="1:7" ht="16.5" thickTop="1" thickBot="1">
      <c r="A51" s="156" t="s">
        <v>54</v>
      </c>
      <c r="B51" s="157"/>
      <c r="C51" s="80">
        <f>SUM(C6,C9,C20)</f>
        <v>1166.9755020000002</v>
      </c>
      <c r="D51" s="81">
        <f t="shared" ref="D51:E51" si="8">SUM(D6,D9,D20)</f>
        <v>1151.2</v>
      </c>
      <c r="E51" s="82">
        <f t="shared" si="8"/>
        <v>1190.3600000000001</v>
      </c>
      <c r="F51" s="83">
        <f t="shared" si="3"/>
        <v>39.160000000000082</v>
      </c>
      <c r="G51" s="50">
        <f t="shared" si="4"/>
        <v>3.4016678248783946E-2</v>
      </c>
    </row>
    <row r="52" spans="1:7">
      <c r="A52" s="41" t="s">
        <v>38</v>
      </c>
      <c r="B52" s="53" t="s">
        <v>40</v>
      </c>
      <c r="C52" s="84">
        <f>SUM(C53:C61)</f>
        <v>26.116963999999999</v>
      </c>
      <c r="D52" s="85">
        <f t="shared" ref="D52:E52" si="9">SUM(D53:D61)</f>
        <v>21.72</v>
      </c>
      <c r="E52" s="86">
        <f t="shared" si="9"/>
        <v>24.42</v>
      </c>
      <c r="F52" s="79">
        <f t="shared" si="3"/>
        <v>2.7000000000000028</v>
      </c>
      <c r="G52" s="51">
        <f t="shared" si="4"/>
        <v>0.12430939226519351</v>
      </c>
    </row>
    <row r="53" spans="1:7">
      <c r="A53" s="69"/>
      <c r="B53" s="45" t="s">
        <v>41</v>
      </c>
      <c r="C53" s="61">
        <v>5.291544</v>
      </c>
      <c r="D53" s="62">
        <v>3.8</v>
      </c>
      <c r="E53" s="58">
        <v>3.8</v>
      </c>
      <c r="F53" s="106">
        <f t="shared" ref="F53:F61" si="10">SUM(E53-D53)</f>
        <v>0</v>
      </c>
      <c r="G53" s="63" t="str">
        <f t="shared" ref="G53:G61" si="11">IF(F53=0, "N/A ",F53/D53)</f>
        <v xml:space="preserve">N/A </v>
      </c>
    </row>
    <row r="54" spans="1:7">
      <c r="A54" s="2"/>
      <c r="B54" s="45" t="s">
        <v>78</v>
      </c>
      <c r="C54" s="54">
        <v>2.2856000000000001</v>
      </c>
      <c r="D54" s="55">
        <v>3.09</v>
      </c>
      <c r="E54" s="59">
        <v>3.52</v>
      </c>
      <c r="F54" s="60">
        <f t="shared" si="10"/>
        <v>0.43000000000000016</v>
      </c>
      <c r="G54" s="64">
        <f t="shared" si="11"/>
        <v>0.13915857605178</v>
      </c>
    </row>
    <row r="55" spans="1:7">
      <c r="A55" s="2"/>
      <c r="B55" s="45" t="s">
        <v>42</v>
      </c>
      <c r="C55" s="54">
        <v>2.0299999999999998</v>
      </c>
      <c r="D55" s="108">
        <v>0</v>
      </c>
      <c r="E55" s="108">
        <v>0</v>
      </c>
      <c r="F55" s="107">
        <f t="shared" si="10"/>
        <v>0</v>
      </c>
      <c r="G55" s="64" t="str">
        <f t="shared" si="11"/>
        <v xml:space="preserve">N/A </v>
      </c>
    </row>
    <row r="56" spans="1:7">
      <c r="A56" s="2"/>
      <c r="B56" s="45" t="s">
        <v>43</v>
      </c>
      <c r="C56" s="54">
        <v>1.8260000000000001</v>
      </c>
      <c r="D56" s="55">
        <v>2.4</v>
      </c>
      <c r="E56" s="59">
        <v>2.4</v>
      </c>
      <c r="F56" s="107">
        <f t="shared" si="10"/>
        <v>0</v>
      </c>
      <c r="G56" s="64" t="str">
        <f t="shared" si="11"/>
        <v xml:space="preserve">N/A </v>
      </c>
    </row>
    <row r="57" spans="1:7">
      <c r="A57" s="2"/>
      <c r="B57" s="45" t="s">
        <v>44</v>
      </c>
      <c r="C57" s="54">
        <v>5.4</v>
      </c>
      <c r="D57" s="55">
        <v>3.93</v>
      </c>
      <c r="E57" s="59">
        <v>4.1000000000000005</v>
      </c>
      <c r="F57" s="60">
        <f t="shared" si="10"/>
        <v>0.17000000000000037</v>
      </c>
      <c r="G57" s="64">
        <f t="shared" si="11"/>
        <v>4.3256997455470833E-2</v>
      </c>
    </row>
    <row r="58" spans="1:7">
      <c r="A58" s="2"/>
      <c r="B58" s="45" t="s">
        <v>45</v>
      </c>
      <c r="C58" s="54">
        <v>0.95056099999999999</v>
      </c>
      <c r="D58" s="55">
        <v>1</v>
      </c>
      <c r="E58" s="59">
        <v>1.1000000000000001</v>
      </c>
      <c r="F58" s="60">
        <f t="shared" si="10"/>
        <v>0.10000000000000009</v>
      </c>
      <c r="G58" s="64">
        <f t="shared" si="11"/>
        <v>0.10000000000000009</v>
      </c>
    </row>
    <row r="59" spans="1:7">
      <c r="A59" s="2"/>
      <c r="B59" s="45" t="s">
        <v>46</v>
      </c>
      <c r="C59" s="54">
        <v>2.64</v>
      </c>
      <c r="D59" s="55">
        <v>2</v>
      </c>
      <c r="E59" s="59">
        <v>4.9000000000000004</v>
      </c>
      <c r="F59" s="60">
        <f t="shared" si="10"/>
        <v>2.9000000000000004</v>
      </c>
      <c r="G59" s="64">
        <f t="shared" si="11"/>
        <v>1.4500000000000002</v>
      </c>
    </row>
    <row r="60" spans="1:7">
      <c r="A60" s="2"/>
      <c r="B60" s="45" t="s">
        <v>47</v>
      </c>
      <c r="C60" s="56">
        <v>4.6550880000000001</v>
      </c>
      <c r="D60" s="57">
        <v>4.5</v>
      </c>
      <c r="E60" s="59">
        <v>3.6</v>
      </c>
      <c r="F60" s="60">
        <f t="shared" si="10"/>
        <v>-0.89999999999999991</v>
      </c>
      <c r="G60" s="64">
        <f t="shared" si="11"/>
        <v>-0.19999999999999998</v>
      </c>
    </row>
    <row r="61" spans="1:7" ht="15.75" thickBot="1">
      <c r="A61" s="4"/>
      <c r="B61" s="45" t="s">
        <v>48</v>
      </c>
      <c r="C61" s="54">
        <v>1.038171</v>
      </c>
      <c r="D61" s="55">
        <v>1</v>
      </c>
      <c r="E61" s="59">
        <v>1</v>
      </c>
      <c r="F61" s="105">
        <f t="shared" si="10"/>
        <v>0</v>
      </c>
      <c r="G61" s="64" t="str">
        <f t="shared" si="11"/>
        <v xml:space="preserve">N/A </v>
      </c>
    </row>
    <row r="62" spans="1:7">
      <c r="A62" s="159" t="s">
        <v>66</v>
      </c>
      <c r="B62" s="160"/>
      <c r="C62" s="87">
        <f>SUM(C28,C32,C33,C35,C38,C41,C43,C44,C45)</f>
        <v>267.49967199999998</v>
      </c>
      <c r="D62" s="88">
        <f>SUM(D28,D32,D33,D35,D38,D41,D43,D44,D45)</f>
        <v>244.63</v>
      </c>
      <c r="E62" s="89">
        <f>SUM(E28,E32,E33,E35,E38,E41,E43,E44,E45)</f>
        <v>262.83999999999997</v>
      </c>
      <c r="F62" s="90">
        <f t="shared" ref="F62:F65" si="12">SUM(E62-D62)</f>
        <v>18.20999999999998</v>
      </c>
      <c r="G62" s="66">
        <f t="shared" ref="G62:G65" si="13">IF(F62=0, "N/A ",F62/D62)</f>
        <v>7.4438948616277562E-2</v>
      </c>
    </row>
    <row r="63" spans="1:7">
      <c r="A63" s="161" t="s">
        <v>49</v>
      </c>
      <c r="B63" s="162"/>
      <c r="C63" s="91">
        <f>SUM(C7,C8,C10,C16,C18,C19,C21,C24,C25,C26,C27,C29,C31,C36,C37,C39,C40,C42,C46,C47,C48,C49,C50)</f>
        <v>523.06208000000004</v>
      </c>
      <c r="D63" s="92">
        <f>SUM(D7,D8,D10,D16,D18,D19,D21,D24,D25,D26,D27,D29,D31,D36,D37,D39,D40,D42,D46,D47,D48,D49,D50)</f>
        <v>483.86</v>
      </c>
      <c r="E63" s="93">
        <f>SUM(E7,E8,E10,E16,E18,E19,E21,E24,E25,E26,E27,E29,E31,E36,E37,E39,E40,E42,E46,E47,E48,E49,E50)</f>
        <v>500.63</v>
      </c>
      <c r="F63" s="94">
        <f t="shared" si="12"/>
        <v>16.769999999999982</v>
      </c>
      <c r="G63" s="67">
        <f t="shared" si="13"/>
        <v>3.4658785599140207E-2</v>
      </c>
    </row>
    <row r="64" spans="1:7">
      <c r="A64" s="161" t="s">
        <v>50</v>
      </c>
      <c r="B64" s="162"/>
      <c r="C64" s="91">
        <f>SUM(C11,C12,C13,C14,C15,C17,C22,C52)</f>
        <v>327.78878399999996</v>
      </c>
      <c r="D64" s="92">
        <f>SUM(D11,D12,D13,D14,D15,D17,D22,D52)</f>
        <v>373.64</v>
      </c>
      <c r="E64" s="93">
        <f>SUM(E11,E12,E13,E14,E15,E17,E22,E52)</f>
        <v>395.09999999999997</v>
      </c>
      <c r="F64" s="94">
        <f t="shared" si="12"/>
        <v>21.45999999999998</v>
      </c>
      <c r="G64" s="67">
        <f t="shared" si="13"/>
        <v>5.7434964136602026E-2</v>
      </c>
    </row>
    <row r="65" spans="1:8" ht="15.75" thickBot="1">
      <c r="A65" s="154" t="s">
        <v>51</v>
      </c>
      <c r="B65" s="155"/>
      <c r="C65" s="95">
        <f>SUM(C23,C30,C34)</f>
        <v>74.741929999999996</v>
      </c>
      <c r="D65" s="96">
        <f t="shared" ref="D65:E65" si="14">SUM(D23,D30,D34)</f>
        <v>70.789999999999992</v>
      </c>
      <c r="E65" s="97">
        <f t="shared" si="14"/>
        <v>56.21</v>
      </c>
      <c r="F65" s="98">
        <f t="shared" si="12"/>
        <v>-14.579999999999991</v>
      </c>
      <c r="G65" s="68">
        <f t="shared" si="13"/>
        <v>-0.2059612939680745</v>
      </c>
    </row>
    <row r="66" spans="1:8" ht="15.75" thickBot="1">
      <c r="A66" s="70" t="s">
        <v>55</v>
      </c>
      <c r="B66" s="71"/>
      <c r="C66" s="99">
        <f>SUM(C62:C65)</f>
        <v>1193.0924659999998</v>
      </c>
      <c r="D66" s="100">
        <f t="shared" ref="D66:E66" si="15">SUM(D62:D65)</f>
        <v>1172.92</v>
      </c>
      <c r="E66" s="101">
        <f t="shared" si="15"/>
        <v>1214.78</v>
      </c>
      <c r="F66" s="102">
        <f t="shared" ref="F66" si="16">SUM(E66-D66)</f>
        <v>41.8599999999999</v>
      </c>
      <c r="G66" s="72">
        <f t="shared" ref="G66" si="17">IF(F66=0, "N/A ",F66/D66)</f>
        <v>3.5688708522320277E-2</v>
      </c>
    </row>
    <row r="67" spans="1:8">
      <c r="A67" s="132" t="s">
        <v>67</v>
      </c>
    </row>
    <row r="68" spans="1:8" ht="27.75" customHeight="1">
      <c r="A68" s="158" t="s">
        <v>69</v>
      </c>
      <c r="B68" s="158"/>
      <c r="C68" s="158"/>
      <c r="D68" s="158"/>
      <c r="E68" s="158"/>
      <c r="F68" s="158"/>
      <c r="G68" s="158"/>
      <c r="H68" s="133"/>
    </row>
    <row r="69" spans="1:8" ht="39.75" customHeight="1">
      <c r="A69" s="158" t="s">
        <v>83</v>
      </c>
      <c r="B69" s="158"/>
      <c r="C69" s="158"/>
      <c r="D69" s="158"/>
      <c r="E69" s="158"/>
      <c r="F69" s="158"/>
      <c r="G69" s="158"/>
      <c r="H69" s="133"/>
    </row>
    <row r="70" spans="1:8" ht="26.25" customHeight="1">
      <c r="A70" s="158" t="s">
        <v>68</v>
      </c>
      <c r="B70" s="158"/>
      <c r="C70" s="158"/>
      <c r="D70" s="158"/>
      <c r="E70" s="158"/>
      <c r="F70" s="158"/>
      <c r="G70" s="158"/>
      <c r="H70" s="133"/>
    </row>
    <row r="71" spans="1:8" ht="25.5" customHeight="1">
      <c r="A71" s="158" t="s">
        <v>90</v>
      </c>
      <c r="B71" s="158"/>
      <c r="C71" s="158"/>
      <c r="D71" s="158"/>
      <c r="E71" s="158"/>
      <c r="F71" s="158"/>
      <c r="G71" s="158"/>
      <c r="H71" s="133"/>
    </row>
    <row r="89" spans="2:4">
      <c r="B89" s="5"/>
      <c r="C89" s="5"/>
      <c r="D89" s="5"/>
    </row>
    <row r="90" spans="2:4">
      <c r="B90" s="6"/>
      <c r="C90" s="6"/>
      <c r="D90" s="6"/>
    </row>
    <row r="93" spans="2:4">
      <c r="B93" s="7"/>
      <c r="C93" s="7"/>
      <c r="D93" s="7"/>
    </row>
    <row r="94" spans="2:4">
      <c r="B94" s="7"/>
      <c r="C94" s="7"/>
      <c r="D94" s="7"/>
    </row>
  </sheetData>
  <mergeCells count="18">
    <mergeCell ref="A1:G1"/>
    <mergeCell ref="A2:G2"/>
    <mergeCell ref="A3:G3"/>
    <mergeCell ref="A4:A5"/>
    <mergeCell ref="B4:B5"/>
    <mergeCell ref="C4:C5"/>
    <mergeCell ref="D4:D5"/>
    <mergeCell ref="E4:E5"/>
    <mergeCell ref="F4:G4"/>
    <mergeCell ref="A65:B65"/>
    <mergeCell ref="A51:B51"/>
    <mergeCell ref="A71:G71"/>
    <mergeCell ref="A69:G69"/>
    <mergeCell ref="A68:G68"/>
    <mergeCell ref="A70:G70"/>
    <mergeCell ref="A62:B62"/>
    <mergeCell ref="A63:B63"/>
    <mergeCell ref="A64:B64"/>
  </mergeCells>
  <printOptions horizontalCentered="1"/>
  <pageMargins left="0.7" right="0.7" top="0.6" bottom="0.46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STEM Ed Level of Ed Summary</vt:lpstr>
      <vt:lpstr>STEM Ed by Level of Ed Detail</vt:lpstr>
      <vt:lpstr>'STEM Ed by Level of Ed Detail'!Print_Area</vt:lpstr>
      <vt:lpstr>'STEM Ed Level of Ed Summary'!Print_Area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tjones</cp:lastModifiedBy>
  <cp:lastPrinted>2012-02-06T17:25:03Z</cp:lastPrinted>
  <dcterms:created xsi:type="dcterms:W3CDTF">2011-12-12T18:44:13Z</dcterms:created>
  <dcterms:modified xsi:type="dcterms:W3CDTF">2012-02-08T14:46:38Z</dcterms:modified>
</cp:coreProperties>
</file>