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70" activeTab="0"/>
  </bookViews>
  <sheets>
    <sheet name="FBC Tables" sheetId="1" r:id="rId1"/>
  </sheets>
  <definedNames>
    <definedName name="_xlnm.Print_Area" localSheetId="0">'FBC Tables'!$A$1:$O$49</definedName>
  </definedNames>
  <calcPr fullCalcOnLoad="1"/>
</workbook>
</file>

<file path=xl/sharedStrings.xml><?xml version="1.0" encoding="utf-8"?>
<sst xmlns="http://schemas.openxmlformats.org/spreadsheetml/2006/main" count="72" uniqueCount="58">
  <si>
    <t>BIO</t>
  </si>
  <si>
    <t>CISE</t>
  </si>
  <si>
    <t>ENG</t>
  </si>
  <si>
    <t>GEO</t>
  </si>
  <si>
    <t>MPS</t>
  </si>
  <si>
    <t>SBE</t>
  </si>
  <si>
    <t>OPP</t>
  </si>
  <si>
    <t>R&amp;RA</t>
  </si>
  <si>
    <t>EHR</t>
  </si>
  <si>
    <t>TOTAL</t>
  </si>
  <si>
    <t xml:space="preserve">  NEES</t>
  </si>
  <si>
    <t xml:space="preserve">  HIAPER</t>
  </si>
  <si>
    <t xml:space="preserve">  NEON</t>
  </si>
  <si>
    <t>NSF TOTAL</t>
  </si>
  <si>
    <t>IA</t>
  </si>
  <si>
    <t>FULL BUDGETARY COST</t>
  </si>
  <si>
    <t>Table 1:  Allocation of Major Research Equipment and Facilities Construction (MREFC),</t>
  </si>
  <si>
    <t xml:space="preserve">  RSVP</t>
  </si>
  <si>
    <t>OISE</t>
  </si>
  <si>
    <t xml:space="preserve">  ALMA Construction</t>
  </si>
  <si>
    <t xml:space="preserve">  EarthScope</t>
  </si>
  <si>
    <t xml:space="preserve">  IceCube Neutrino Observatory</t>
  </si>
  <si>
    <t xml:space="preserve">  Scientific Ocean Drilling</t>
  </si>
  <si>
    <t xml:space="preserve">  Terascale Computing Systems</t>
  </si>
  <si>
    <t>Totals may not add due to rounding.</t>
  </si>
  <si>
    <t>OCI</t>
  </si>
  <si>
    <t xml:space="preserve">  ARRV</t>
  </si>
  <si>
    <t xml:space="preserve">  OOI</t>
  </si>
  <si>
    <t xml:space="preserve">  South Pole Station Modernization</t>
  </si>
  <si>
    <t xml:space="preserve">  AdvLIGO</t>
  </si>
  <si>
    <t xml:space="preserve">  Space Rental</t>
  </si>
  <si>
    <t xml:space="preserve">  PC&amp;B</t>
  </si>
  <si>
    <t>(Dollars in Thousands)</t>
  </si>
  <si>
    <t>FY 2008 FULL BUDGETARY COSTING</t>
  </si>
  <si>
    <t>Total Directorate FY 2008</t>
  </si>
  <si>
    <t>Discovery</t>
  </si>
  <si>
    <t>Research Infrastructure</t>
  </si>
  <si>
    <t>Learning</t>
  </si>
  <si>
    <t xml:space="preserve">  Distributed AOAM</t>
  </si>
  <si>
    <t>STEWARDSHIP</t>
  </si>
  <si>
    <t xml:space="preserve">  Direct AOAM</t>
  </si>
  <si>
    <t xml:space="preserve">  Direct AOAM Subtotals</t>
  </si>
  <si>
    <t xml:space="preserve">  Indirect AOAM Cost Allocation</t>
  </si>
  <si>
    <t xml:space="preserve">  Direct &amp; Indirect AOAM Subtotals</t>
  </si>
  <si>
    <t xml:space="preserve">  NSB Allocation</t>
  </si>
  <si>
    <t xml:space="preserve">  OIG Allocation</t>
  </si>
  <si>
    <t>Agency Operations and Award Management (AOAM), National Science Board (NSB), and the Office of Inspector General (OIG)</t>
  </si>
  <si>
    <t>USARC</t>
  </si>
  <si>
    <t>FY 2008 Congressional Request</t>
  </si>
  <si>
    <t xml:space="preserve">  including MREFC</t>
  </si>
  <si>
    <t>Total FY 2008 Request by Activity</t>
  </si>
  <si>
    <t>Table 2:  Allocation by Discovery, Learning, and Research Infrastructure</t>
  </si>
  <si>
    <t>SUBTOTAL</t>
  </si>
  <si>
    <t xml:space="preserve">R&amp;RA &amp; EHR </t>
  </si>
  <si>
    <t>MREFC</t>
  </si>
  <si>
    <t>MREFC Subtotals</t>
  </si>
  <si>
    <r>
      <t>IA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</si>
  <si>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9"/>
        <rFont val="Arial"/>
        <family val="2"/>
      </rPr>
      <t>The FY 2008 Request for R&amp;RA includes $107.0 million for EPSCoR.  Prior to FY 2008, EPSCoR was funded through the Education and Human Resources appropriation.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</si>
</sst>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"/>
    <numFmt numFmtId="172" formatCode="#,##0.00;\-#,##0.00;&quot;-&quot;??"/>
    <numFmt numFmtId="173" formatCode="&quot;$&quot;#,##0.00;\-&quot;$&quot;#,##0.00;&quot;-&quot;??"/>
    <numFmt numFmtId="174" formatCode="#,##0;\-#,##0;&quot;-&quot;??"/>
    <numFmt numFmtId="175" formatCode="&quot;$&quot;#,##0.0;\-&quot;$&quot;#,##0.0;&quot;-&quot;??"/>
    <numFmt numFmtId="176" formatCode="&quot;$&quot;#,##0;\-&quot;$&quot;#,##0;&quot;-&quot;??"/>
    <numFmt numFmtId="177" formatCode="&quot;$&quot;#,##0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0" borderId="1" xfId="0" applyFont="1" applyBorder="1" applyAlignment="1">
      <alignment/>
    </xf>
    <xf numFmtId="176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4" fontId="1" fillId="0" borderId="1" xfId="15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4" fontId="1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76" fontId="2" fillId="0" borderId="5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6" fontId="2" fillId="0" borderId="7" xfId="15" applyNumberFormat="1" applyFont="1" applyBorder="1" applyAlignment="1">
      <alignment/>
    </xf>
    <xf numFmtId="176" fontId="2" fillId="0" borderId="6" xfId="15" applyNumberFormat="1" applyFont="1" applyBorder="1" applyAlignment="1">
      <alignment/>
    </xf>
    <xf numFmtId="174" fontId="1" fillId="0" borderId="9" xfId="15" applyNumberFormat="1" applyFont="1" applyBorder="1" applyAlignment="1">
      <alignment/>
    </xf>
    <xf numFmtId="176" fontId="2" fillId="0" borderId="10" xfId="15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76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76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76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/>
    </xf>
    <xf numFmtId="176" fontId="2" fillId="0" borderId="16" xfId="15" applyNumberFormat="1" applyFont="1" applyBorder="1" applyAlignment="1">
      <alignment/>
    </xf>
    <xf numFmtId="176" fontId="2" fillId="0" borderId="22" xfId="15" applyNumberFormat="1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27" xfId="0" applyNumberFormat="1" applyFont="1" applyBorder="1" applyAlignment="1">
      <alignment/>
    </xf>
    <xf numFmtId="3" fontId="1" fillId="0" borderId="28" xfId="15" applyNumberFormat="1" applyFont="1" applyBorder="1" applyAlignment="1">
      <alignment/>
    </xf>
    <xf numFmtId="3" fontId="1" fillId="0" borderId="5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177" fontId="2" fillId="0" borderId="29" xfId="15" applyNumberFormat="1" applyFont="1" applyBorder="1" applyAlignment="1">
      <alignment/>
    </xf>
    <xf numFmtId="3" fontId="1" fillId="0" borderId="8" xfId="15" applyNumberFormat="1" applyFont="1" applyBorder="1" applyAlignment="1">
      <alignment/>
    </xf>
    <xf numFmtId="3" fontId="1" fillId="0" borderId="30" xfId="15" applyNumberFormat="1" applyFont="1" applyBorder="1" applyAlignment="1">
      <alignment/>
    </xf>
    <xf numFmtId="3" fontId="1" fillId="0" borderId="30" xfId="15" applyNumberFormat="1" applyFont="1" applyBorder="1" applyAlignment="1">
      <alignment horizontal="right"/>
    </xf>
    <xf numFmtId="165" fontId="2" fillId="0" borderId="5" xfId="15" applyNumberFormat="1" applyFont="1" applyBorder="1" applyAlignment="1">
      <alignment/>
    </xf>
    <xf numFmtId="0" fontId="4" fillId="0" borderId="31" xfId="0" applyFont="1" applyBorder="1" applyAlignment="1">
      <alignment/>
    </xf>
    <xf numFmtId="165" fontId="2" fillId="0" borderId="18" xfId="0" applyNumberFormat="1" applyFont="1" applyBorder="1" applyAlignment="1">
      <alignment horizontal="right"/>
    </xf>
    <xf numFmtId="3" fontId="2" fillId="0" borderId="32" xfId="15" applyNumberFormat="1" applyFont="1" applyBorder="1" applyAlignment="1">
      <alignment/>
    </xf>
    <xf numFmtId="3" fontId="2" fillId="0" borderId="18" xfId="15" applyNumberFormat="1" applyFont="1" applyBorder="1" applyAlignment="1">
      <alignment/>
    </xf>
    <xf numFmtId="3" fontId="2" fillId="0" borderId="20" xfId="15" applyNumberFormat="1" applyFont="1" applyBorder="1" applyAlignment="1">
      <alignment/>
    </xf>
    <xf numFmtId="177" fontId="2" fillId="0" borderId="33" xfId="15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 horizontal="right"/>
    </xf>
    <xf numFmtId="176" fontId="2" fillId="0" borderId="11" xfId="15" applyNumberFormat="1" applyFont="1" applyBorder="1" applyAlignment="1">
      <alignment/>
    </xf>
    <xf numFmtId="176" fontId="2" fillId="0" borderId="36" xfId="15" applyNumberFormat="1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5" xfId="15" applyFont="1" applyBorder="1" applyAlignment="1">
      <alignment/>
    </xf>
    <xf numFmtId="174" fontId="1" fillId="0" borderId="2" xfId="15" applyNumberFormat="1" applyFont="1" applyBorder="1" applyAlignment="1">
      <alignment/>
    </xf>
    <xf numFmtId="176" fontId="2" fillId="0" borderId="31" xfId="15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right"/>
    </xf>
    <xf numFmtId="176" fontId="1" fillId="0" borderId="40" xfId="0" applyNumberFormat="1" applyFont="1" applyBorder="1" applyAlignment="1">
      <alignment/>
    </xf>
    <xf numFmtId="176" fontId="2" fillId="0" borderId="39" xfId="15" applyNumberFormat="1" applyFont="1" applyBorder="1" applyAlignment="1">
      <alignment/>
    </xf>
    <xf numFmtId="176" fontId="2" fillId="0" borderId="40" xfId="15" applyNumberFormat="1" applyFont="1" applyBorder="1" applyAlignment="1">
      <alignment/>
    </xf>
    <xf numFmtId="176" fontId="2" fillId="0" borderId="41" xfId="15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1" fillId="0" borderId="39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1" fillId="0" borderId="41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right"/>
    </xf>
    <xf numFmtId="176" fontId="1" fillId="0" borderId="47" xfId="0" applyNumberFormat="1" applyFont="1" applyBorder="1" applyAlignment="1">
      <alignment/>
    </xf>
    <xf numFmtId="176" fontId="2" fillId="0" borderId="46" xfId="15" applyNumberFormat="1" applyFont="1" applyBorder="1" applyAlignment="1">
      <alignment/>
    </xf>
    <xf numFmtId="176" fontId="1" fillId="0" borderId="47" xfId="15" applyNumberFormat="1" applyFont="1" applyBorder="1" applyAlignment="1">
      <alignment/>
    </xf>
    <xf numFmtId="176" fontId="2" fillId="0" borderId="48" xfId="15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1" fillId="0" borderId="46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1" fillId="0" borderId="48" xfId="0" applyNumberFormat="1" applyFont="1" applyBorder="1" applyAlignment="1">
      <alignment/>
    </xf>
    <xf numFmtId="176" fontId="2" fillId="0" borderId="5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7">
      <selection activeCell="M36" sqref="M36"/>
    </sheetView>
  </sheetViews>
  <sheetFormatPr defaultColWidth="9.140625" defaultRowHeight="12.75"/>
  <cols>
    <col min="1" max="1" width="36.8515625" style="0" customWidth="1"/>
    <col min="2" max="2" width="13.28125" style="0" bestFit="1" customWidth="1"/>
    <col min="3" max="3" width="11.00390625" style="0" customWidth="1"/>
    <col min="4" max="4" width="10.140625" style="0" customWidth="1"/>
    <col min="5" max="5" width="10.28125" style="0" customWidth="1"/>
    <col min="6" max="6" width="11.28125" style="0" customWidth="1"/>
    <col min="7" max="8" width="13.28125" style="0" bestFit="1" customWidth="1"/>
    <col min="9" max="9" width="12.00390625" style="0" bestFit="1" customWidth="1"/>
    <col min="10" max="10" width="13.28125" style="0" bestFit="1" customWidth="1"/>
    <col min="11" max="11" width="13.28125" style="0" customWidth="1"/>
    <col min="12" max="12" width="12.28125" style="0" bestFit="1" customWidth="1"/>
    <col min="13" max="13" width="15.140625" style="0" bestFit="1" customWidth="1"/>
    <col min="14" max="14" width="13.28125" style="0" bestFit="1" customWidth="1"/>
    <col min="15" max="15" width="15.140625" style="0" bestFit="1" customWidth="1"/>
    <col min="16" max="16" width="7.28125" style="0" customWidth="1"/>
  </cols>
  <sheetData>
    <row r="1" spans="1:16" ht="17.2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</row>
    <row r="2" spans="1:16" ht="15" customHeight="1">
      <c r="A2" s="113" t="s">
        <v>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"/>
    </row>
    <row r="3" spans="1:16" ht="15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"/>
    </row>
    <row r="4" spans="1:16" ht="15.75" customHeight="1" thickBot="1">
      <c r="A4" s="115" t="s">
        <v>32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"/>
    </row>
    <row r="5" spans="1:15" ht="15">
      <c r="A5" s="4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2"/>
      <c r="N5" s="96"/>
      <c r="O5" s="84"/>
    </row>
    <row r="6" spans="1:15" ht="16.5">
      <c r="A6" s="49" t="s">
        <v>48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25</v>
      </c>
      <c r="I6" s="13" t="s">
        <v>18</v>
      </c>
      <c r="J6" s="13" t="s">
        <v>6</v>
      </c>
      <c r="K6" s="13" t="s">
        <v>56</v>
      </c>
      <c r="L6" s="13" t="s">
        <v>47</v>
      </c>
      <c r="M6" s="48" t="s">
        <v>52</v>
      </c>
      <c r="N6" s="97" t="s">
        <v>8</v>
      </c>
      <c r="O6" s="85" t="s">
        <v>9</v>
      </c>
    </row>
    <row r="7" spans="1:15" ht="15">
      <c r="A7" s="4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35"/>
      <c r="N7" s="98"/>
      <c r="O7" s="86"/>
    </row>
    <row r="8" spans="1:15" ht="15" thickBot="1">
      <c r="A8" s="45" t="s">
        <v>53</v>
      </c>
      <c r="B8" s="73">
        <v>633000</v>
      </c>
      <c r="C8" s="73">
        <v>574000</v>
      </c>
      <c r="D8" s="73">
        <v>683300</v>
      </c>
      <c r="E8" s="73">
        <v>792000</v>
      </c>
      <c r="F8" s="73">
        <v>1253000</v>
      </c>
      <c r="G8" s="73">
        <v>222000</v>
      </c>
      <c r="H8" s="73">
        <v>200000</v>
      </c>
      <c r="I8" s="73">
        <v>45000</v>
      </c>
      <c r="J8" s="73">
        <v>464900</v>
      </c>
      <c r="K8" s="73">
        <v>263000</v>
      </c>
      <c r="L8" s="73">
        <v>1490</v>
      </c>
      <c r="M8" s="74">
        <f>SUM(B8:L8)</f>
        <v>5131690</v>
      </c>
      <c r="N8" s="99">
        <v>750600</v>
      </c>
      <c r="O8" s="87">
        <f>SUM(M8:N8)</f>
        <v>5882290</v>
      </c>
    </row>
    <row r="9" spans="1:15" ht="15">
      <c r="A9" s="31" t="s">
        <v>54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100"/>
      <c r="O9" s="88"/>
    </row>
    <row r="10" spans="1:15" ht="15">
      <c r="A10" s="34" t="s">
        <v>29</v>
      </c>
      <c r="B10" s="17"/>
      <c r="C10" s="17"/>
      <c r="D10" s="17"/>
      <c r="E10" s="17"/>
      <c r="F10" s="17">
        <v>32750</v>
      </c>
      <c r="G10" s="17"/>
      <c r="H10" s="17"/>
      <c r="I10" s="17"/>
      <c r="J10" s="17"/>
      <c r="K10" s="17"/>
      <c r="L10" s="17"/>
      <c r="M10" s="50">
        <f>SUM(B10:J10)</f>
        <v>32750</v>
      </c>
      <c r="N10" s="100"/>
      <c r="O10" s="88">
        <f>SUM(M10:N10)</f>
        <v>32750</v>
      </c>
    </row>
    <row r="11" spans="1:15" ht="15">
      <c r="A11" s="34" t="s">
        <v>19</v>
      </c>
      <c r="B11" s="17"/>
      <c r="C11" s="17"/>
      <c r="D11" s="17"/>
      <c r="E11" s="17"/>
      <c r="F11" s="17">
        <v>102070</v>
      </c>
      <c r="G11" s="17"/>
      <c r="H11" s="17"/>
      <c r="I11" s="17"/>
      <c r="J11" s="17"/>
      <c r="K11" s="17"/>
      <c r="L11" s="17"/>
      <c r="M11" s="50">
        <f aca="true" t="shared" si="0" ref="M11:M21">SUM(B11:J11)</f>
        <v>102070</v>
      </c>
      <c r="N11" s="100"/>
      <c r="O11" s="88">
        <f aca="true" t="shared" si="1" ref="O11:O21">SUM(M11:N11)</f>
        <v>102070</v>
      </c>
    </row>
    <row r="12" spans="1:15" ht="15">
      <c r="A12" s="34" t="s">
        <v>26</v>
      </c>
      <c r="B12" s="17"/>
      <c r="C12" s="17"/>
      <c r="D12" s="17"/>
      <c r="E12" s="17">
        <v>42000</v>
      </c>
      <c r="F12" s="17"/>
      <c r="G12" s="17"/>
      <c r="H12" s="27"/>
      <c r="I12" s="27"/>
      <c r="J12" s="27"/>
      <c r="K12" s="27"/>
      <c r="L12" s="17"/>
      <c r="M12" s="50">
        <f t="shared" si="0"/>
        <v>42000</v>
      </c>
      <c r="N12" s="100"/>
      <c r="O12" s="88">
        <f t="shared" si="1"/>
        <v>42000</v>
      </c>
    </row>
    <row r="13" spans="1:15" ht="15">
      <c r="A13" s="34" t="s">
        <v>20</v>
      </c>
      <c r="B13" s="17"/>
      <c r="C13" s="17"/>
      <c r="D13" s="17"/>
      <c r="E13" s="17"/>
      <c r="F13" s="17"/>
      <c r="G13" s="17"/>
      <c r="H13" s="27"/>
      <c r="I13" s="27"/>
      <c r="J13" s="27"/>
      <c r="K13" s="27"/>
      <c r="L13" s="27"/>
      <c r="M13" s="50">
        <f t="shared" si="0"/>
        <v>0</v>
      </c>
      <c r="N13" s="100"/>
      <c r="O13" s="88">
        <f t="shared" si="1"/>
        <v>0</v>
      </c>
    </row>
    <row r="14" spans="1:15" ht="15">
      <c r="A14" s="34" t="s">
        <v>11</v>
      </c>
      <c r="B14" s="17"/>
      <c r="C14" s="17"/>
      <c r="D14" s="17"/>
      <c r="E14" s="17"/>
      <c r="F14" s="17"/>
      <c r="G14" s="17"/>
      <c r="H14" s="27"/>
      <c r="I14" s="27"/>
      <c r="J14" s="27"/>
      <c r="K14" s="27"/>
      <c r="L14" s="27"/>
      <c r="M14" s="50">
        <f t="shared" si="0"/>
        <v>0</v>
      </c>
      <c r="N14" s="100"/>
      <c r="O14" s="88">
        <f t="shared" si="1"/>
        <v>0</v>
      </c>
    </row>
    <row r="15" spans="1:15" ht="15">
      <c r="A15" s="34" t="s">
        <v>21</v>
      </c>
      <c r="B15" s="17"/>
      <c r="C15" s="17"/>
      <c r="D15" s="17"/>
      <c r="E15" s="17"/>
      <c r="F15" s="17"/>
      <c r="G15" s="17"/>
      <c r="H15" s="27"/>
      <c r="I15" s="27"/>
      <c r="J15" s="17">
        <v>22380</v>
      </c>
      <c r="K15" s="27"/>
      <c r="L15" s="27"/>
      <c r="M15" s="50">
        <f t="shared" si="0"/>
        <v>22380</v>
      </c>
      <c r="N15" s="100"/>
      <c r="O15" s="88">
        <f t="shared" si="1"/>
        <v>22380</v>
      </c>
    </row>
    <row r="16" spans="1:15" ht="15">
      <c r="A16" s="34" t="s">
        <v>10</v>
      </c>
      <c r="B16" s="17"/>
      <c r="C16" s="17"/>
      <c r="D16" s="17"/>
      <c r="E16" s="17"/>
      <c r="F16" s="17"/>
      <c r="G16" s="17"/>
      <c r="H16" s="27"/>
      <c r="I16" s="27"/>
      <c r="J16" s="27"/>
      <c r="K16" s="27"/>
      <c r="L16" s="27"/>
      <c r="M16" s="50">
        <f t="shared" si="0"/>
        <v>0</v>
      </c>
      <c r="N16" s="100"/>
      <c r="O16" s="88">
        <f t="shared" si="1"/>
        <v>0</v>
      </c>
    </row>
    <row r="17" spans="1:15" ht="15">
      <c r="A17" s="34" t="s">
        <v>12</v>
      </c>
      <c r="B17" s="17">
        <v>8000</v>
      </c>
      <c r="C17" s="17"/>
      <c r="D17" s="17"/>
      <c r="E17" s="17"/>
      <c r="F17" s="17"/>
      <c r="G17" s="17"/>
      <c r="H17" s="27"/>
      <c r="I17" s="27"/>
      <c r="J17" s="27"/>
      <c r="K17" s="27"/>
      <c r="L17" s="27"/>
      <c r="M17" s="50">
        <f t="shared" si="0"/>
        <v>8000</v>
      </c>
      <c r="N17" s="100"/>
      <c r="O17" s="88">
        <f t="shared" si="1"/>
        <v>8000</v>
      </c>
    </row>
    <row r="18" spans="1:15" ht="15">
      <c r="A18" s="34" t="s">
        <v>27</v>
      </c>
      <c r="B18" s="17"/>
      <c r="C18" s="17"/>
      <c r="D18" s="17"/>
      <c r="E18" s="17">
        <v>30990</v>
      </c>
      <c r="F18" s="17"/>
      <c r="G18" s="17"/>
      <c r="H18" s="27"/>
      <c r="I18" s="27"/>
      <c r="J18" s="27"/>
      <c r="K18" s="27"/>
      <c r="L18" s="27"/>
      <c r="M18" s="50">
        <f>SUM(B18:J18)</f>
        <v>30990</v>
      </c>
      <c r="N18" s="100"/>
      <c r="O18" s="88">
        <f>SUM(M18:N18)</f>
        <v>30990</v>
      </c>
    </row>
    <row r="19" spans="1:15" ht="15">
      <c r="A19" s="34" t="s">
        <v>17</v>
      </c>
      <c r="B19" s="17"/>
      <c r="C19" s="17"/>
      <c r="D19" s="17"/>
      <c r="E19" s="17"/>
      <c r="F19" s="17"/>
      <c r="G19" s="17"/>
      <c r="H19" s="27"/>
      <c r="I19" s="27"/>
      <c r="J19" s="27"/>
      <c r="K19" s="27"/>
      <c r="L19" s="27"/>
      <c r="M19" s="50">
        <f t="shared" si="0"/>
        <v>0</v>
      </c>
      <c r="N19" s="100"/>
      <c r="O19" s="88">
        <f t="shared" si="1"/>
        <v>0</v>
      </c>
    </row>
    <row r="20" spans="1:15" ht="15">
      <c r="A20" s="34" t="s">
        <v>22</v>
      </c>
      <c r="B20" s="17"/>
      <c r="C20" s="17"/>
      <c r="D20" s="17"/>
      <c r="E20" s="17"/>
      <c r="F20" s="17"/>
      <c r="G20" s="17"/>
      <c r="H20" s="27"/>
      <c r="I20" s="27"/>
      <c r="J20" s="27"/>
      <c r="K20" s="27"/>
      <c r="L20" s="27"/>
      <c r="M20" s="50">
        <f t="shared" si="0"/>
        <v>0</v>
      </c>
      <c r="N20" s="100"/>
      <c r="O20" s="88">
        <f t="shared" si="1"/>
        <v>0</v>
      </c>
    </row>
    <row r="21" spans="1:15" ht="15">
      <c r="A21" s="34" t="s">
        <v>28</v>
      </c>
      <c r="B21" s="17"/>
      <c r="C21" s="17"/>
      <c r="D21" s="17"/>
      <c r="E21" s="17"/>
      <c r="F21" s="17"/>
      <c r="G21" s="17"/>
      <c r="H21" s="27"/>
      <c r="I21" s="27"/>
      <c r="J21" s="27">
        <v>6550</v>
      </c>
      <c r="K21" s="27"/>
      <c r="L21" s="27"/>
      <c r="M21" s="50">
        <f t="shared" si="0"/>
        <v>6550</v>
      </c>
      <c r="N21" s="100"/>
      <c r="O21" s="88">
        <f t="shared" si="1"/>
        <v>6550</v>
      </c>
    </row>
    <row r="22" spans="1:15" ht="15">
      <c r="A22" s="36" t="s">
        <v>23</v>
      </c>
      <c r="B22" s="17"/>
      <c r="C22" s="17"/>
      <c r="D22" s="17"/>
      <c r="E22" s="17"/>
      <c r="F22" s="17"/>
      <c r="G22" s="17"/>
      <c r="H22" s="27"/>
      <c r="I22" s="27"/>
      <c r="J22" s="27"/>
      <c r="K22" s="27"/>
      <c r="L22" s="27"/>
      <c r="M22" s="50">
        <f>SUM(B22:J22)</f>
        <v>0</v>
      </c>
      <c r="N22" s="100"/>
      <c r="O22" s="87">
        <f>SUM(M22:N22)</f>
        <v>0</v>
      </c>
    </row>
    <row r="23" spans="1:15" ht="15" thickBot="1">
      <c r="A23" s="44" t="s">
        <v>55</v>
      </c>
      <c r="B23" s="26">
        <f aca="true" t="shared" si="2" ref="B23:L23">SUM(B10:B22)</f>
        <v>8000</v>
      </c>
      <c r="C23" s="26">
        <f t="shared" si="2"/>
        <v>0</v>
      </c>
      <c r="D23" s="26">
        <f t="shared" si="2"/>
        <v>0</v>
      </c>
      <c r="E23" s="26">
        <f t="shared" si="2"/>
        <v>72990</v>
      </c>
      <c r="F23" s="26">
        <f t="shared" si="2"/>
        <v>134820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8">
        <f t="shared" si="2"/>
        <v>28930</v>
      </c>
      <c r="K23" s="26">
        <f t="shared" si="2"/>
        <v>0</v>
      </c>
      <c r="L23" s="26">
        <f t="shared" si="2"/>
        <v>0</v>
      </c>
      <c r="M23" s="51">
        <f>SUM(B23:L23)</f>
        <v>244740</v>
      </c>
      <c r="N23" s="101">
        <f>SUM(N10:N22)</f>
        <v>0</v>
      </c>
      <c r="O23" s="89">
        <f>SUM(O10:O22)</f>
        <v>244740</v>
      </c>
    </row>
    <row r="24" spans="1:15" ht="15" thickTop="1">
      <c r="A24" s="52" t="s">
        <v>50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53"/>
      <c r="N24" s="102"/>
      <c r="O24" s="90"/>
    </row>
    <row r="25" spans="1:15" ht="15" thickBot="1">
      <c r="A25" s="45" t="s">
        <v>49</v>
      </c>
      <c r="B25" s="15">
        <f aca="true" t="shared" si="3" ref="B25:M25">SUM(B8+B23)</f>
        <v>641000</v>
      </c>
      <c r="C25" s="15">
        <f t="shared" si="3"/>
        <v>574000</v>
      </c>
      <c r="D25" s="15">
        <f t="shared" si="3"/>
        <v>683300</v>
      </c>
      <c r="E25" s="15">
        <f t="shared" si="3"/>
        <v>864990</v>
      </c>
      <c r="F25" s="15">
        <f t="shared" si="3"/>
        <v>1387820</v>
      </c>
      <c r="G25" s="15">
        <f t="shared" si="3"/>
        <v>222000</v>
      </c>
      <c r="H25" s="15">
        <f t="shared" si="3"/>
        <v>200000</v>
      </c>
      <c r="I25" s="15">
        <f t="shared" si="3"/>
        <v>45000</v>
      </c>
      <c r="J25" s="15">
        <f t="shared" si="3"/>
        <v>493830</v>
      </c>
      <c r="K25" s="15">
        <f t="shared" si="3"/>
        <v>263000</v>
      </c>
      <c r="L25" s="15">
        <f t="shared" si="3"/>
        <v>1490</v>
      </c>
      <c r="M25" s="79">
        <f t="shared" si="3"/>
        <v>5376430</v>
      </c>
      <c r="N25" s="103">
        <f>SUM(N8:N23)</f>
        <v>750600</v>
      </c>
      <c r="O25" s="79">
        <f>SUM(O8+O23)</f>
        <v>6127030</v>
      </c>
    </row>
    <row r="26" spans="1:15" ht="14.25">
      <c r="A26" s="31" t="s">
        <v>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80"/>
      <c r="N26" s="104"/>
      <c r="O26" s="80"/>
    </row>
    <row r="27" spans="1:15" ht="14.25">
      <c r="A27" s="33" t="s">
        <v>40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81"/>
      <c r="N27" s="105"/>
      <c r="O27" s="91"/>
    </row>
    <row r="28" spans="1:15" ht="15">
      <c r="A28" s="34" t="s">
        <v>30</v>
      </c>
      <c r="B28" s="17">
        <v>3474</v>
      </c>
      <c r="C28" s="17">
        <v>1887</v>
      </c>
      <c r="D28" s="17">
        <v>3608</v>
      </c>
      <c r="E28" s="17">
        <v>3310</v>
      </c>
      <c r="F28" s="17">
        <v>3806</v>
      </c>
      <c r="G28" s="17">
        <v>3244</v>
      </c>
      <c r="H28" s="17">
        <v>265</v>
      </c>
      <c r="I28" s="17">
        <v>1258</v>
      </c>
      <c r="J28" s="17">
        <v>1357</v>
      </c>
      <c r="K28" s="17"/>
      <c r="L28" s="17"/>
      <c r="M28" s="35">
        <f>SUM(B28:L28)</f>
        <v>22209</v>
      </c>
      <c r="N28" s="98">
        <v>4071</v>
      </c>
      <c r="O28" s="86">
        <f>SUM(M28:N28)</f>
        <v>26280</v>
      </c>
    </row>
    <row r="29" spans="1:15" ht="15">
      <c r="A29" s="34" t="s">
        <v>31</v>
      </c>
      <c r="B29" s="17">
        <v>24106</v>
      </c>
      <c r="C29" s="17">
        <v>13086</v>
      </c>
      <c r="D29" s="17">
        <v>25025</v>
      </c>
      <c r="E29" s="17">
        <v>22959</v>
      </c>
      <c r="F29" s="17">
        <v>26402</v>
      </c>
      <c r="G29" s="17">
        <v>22499</v>
      </c>
      <c r="H29" s="17">
        <v>1837</v>
      </c>
      <c r="I29" s="17">
        <v>8724</v>
      </c>
      <c r="J29" s="17">
        <v>9413</v>
      </c>
      <c r="K29" s="17"/>
      <c r="L29" s="17"/>
      <c r="M29" s="35">
        <f>SUM(B29:L29)</f>
        <v>154051</v>
      </c>
      <c r="N29" s="98">
        <v>28239</v>
      </c>
      <c r="O29" s="86">
        <f>SUM(M29:N29)</f>
        <v>182290</v>
      </c>
    </row>
    <row r="30" spans="1:15" ht="15">
      <c r="A30" s="36" t="s">
        <v>38</v>
      </c>
      <c r="B30" s="17">
        <v>1540</v>
      </c>
      <c r="C30" s="17">
        <v>836</v>
      </c>
      <c r="D30" s="17">
        <v>1598</v>
      </c>
      <c r="E30" s="17">
        <v>1466</v>
      </c>
      <c r="F30" s="17">
        <f>SUM(1686+1)</f>
        <v>1687</v>
      </c>
      <c r="G30" s="17">
        <v>1437</v>
      </c>
      <c r="H30" s="17">
        <v>117</v>
      </c>
      <c r="I30" s="17">
        <v>557</v>
      </c>
      <c r="J30" s="17">
        <v>601</v>
      </c>
      <c r="K30" s="17"/>
      <c r="L30" s="17"/>
      <c r="M30" s="37">
        <f>SUM(B30:L30)</f>
        <v>9839</v>
      </c>
      <c r="N30" s="106">
        <v>1804</v>
      </c>
      <c r="O30" s="92">
        <f>SUM(M30:N30)</f>
        <v>11643</v>
      </c>
    </row>
    <row r="31" spans="1:15" ht="14.25">
      <c r="A31" s="38" t="s">
        <v>41</v>
      </c>
      <c r="B31" s="18">
        <f>SUM(B28:B30)</f>
        <v>29120</v>
      </c>
      <c r="C31" s="18">
        <f aca="true" t="shared" si="4" ref="C31:O31">SUM(C28:C30)</f>
        <v>15809</v>
      </c>
      <c r="D31" s="18">
        <f t="shared" si="4"/>
        <v>30231</v>
      </c>
      <c r="E31" s="18">
        <f t="shared" si="4"/>
        <v>27735</v>
      </c>
      <c r="F31" s="18">
        <f t="shared" si="4"/>
        <v>31895</v>
      </c>
      <c r="G31" s="18">
        <f t="shared" si="4"/>
        <v>27180</v>
      </c>
      <c r="H31" s="18">
        <f t="shared" si="4"/>
        <v>2219</v>
      </c>
      <c r="I31" s="18">
        <f t="shared" si="4"/>
        <v>10539</v>
      </c>
      <c r="J31" s="18">
        <f t="shared" si="4"/>
        <v>11371</v>
      </c>
      <c r="K31" s="23"/>
      <c r="L31" s="23"/>
      <c r="M31" s="39">
        <f t="shared" si="4"/>
        <v>186099</v>
      </c>
      <c r="N31" s="107">
        <f t="shared" si="4"/>
        <v>34114</v>
      </c>
      <c r="O31" s="93">
        <f t="shared" si="4"/>
        <v>220213</v>
      </c>
    </row>
    <row r="32" spans="1:15" ht="15.75" thickBot="1">
      <c r="A32" s="40" t="s">
        <v>42</v>
      </c>
      <c r="B32" s="19">
        <v>8645</v>
      </c>
      <c r="C32" s="19">
        <v>4693</v>
      </c>
      <c r="D32" s="19">
        <f>SUM(8974+1)</f>
        <v>8975</v>
      </c>
      <c r="E32" s="19">
        <f>SUM(8234+1)</f>
        <v>8235</v>
      </c>
      <c r="F32" s="19">
        <v>9468</v>
      </c>
      <c r="G32" s="19">
        <v>8069</v>
      </c>
      <c r="H32" s="19">
        <v>659</v>
      </c>
      <c r="I32" s="19">
        <v>3129</v>
      </c>
      <c r="J32" s="19">
        <v>3376</v>
      </c>
      <c r="K32" s="24"/>
      <c r="L32" s="24"/>
      <c r="M32" s="41">
        <f>SUM(B32:L32)</f>
        <v>55249</v>
      </c>
      <c r="N32" s="108">
        <v>10128</v>
      </c>
      <c r="O32" s="94">
        <f>SUM(M32:N32)</f>
        <v>65377</v>
      </c>
    </row>
    <row r="33" spans="1:15" ht="15.75" thickBot="1" thickTop="1">
      <c r="A33" s="42" t="s">
        <v>43</v>
      </c>
      <c r="B33" s="20">
        <f>SUM(B31:B32)</f>
        <v>37765</v>
      </c>
      <c r="C33" s="20">
        <f aca="true" t="shared" si="5" ref="C33:N33">SUM(C31:C32)</f>
        <v>20502</v>
      </c>
      <c r="D33" s="20">
        <f t="shared" si="5"/>
        <v>39206</v>
      </c>
      <c r="E33" s="20">
        <f t="shared" si="5"/>
        <v>35970</v>
      </c>
      <c r="F33" s="20">
        <f t="shared" si="5"/>
        <v>41363</v>
      </c>
      <c r="G33" s="20">
        <f t="shared" si="5"/>
        <v>35249</v>
      </c>
      <c r="H33" s="20">
        <f t="shared" si="5"/>
        <v>2878</v>
      </c>
      <c r="I33" s="20">
        <f t="shared" si="5"/>
        <v>13668</v>
      </c>
      <c r="J33" s="20">
        <f t="shared" si="5"/>
        <v>14747</v>
      </c>
      <c r="K33" s="25"/>
      <c r="L33" s="25"/>
      <c r="M33" s="43">
        <f t="shared" si="5"/>
        <v>241348</v>
      </c>
      <c r="N33" s="109">
        <f t="shared" si="5"/>
        <v>44242</v>
      </c>
      <c r="O33" s="95">
        <f>SUM(O31:O32)</f>
        <v>285590</v>
      </c>
    </row>
    <row r="34" spans="1:15" ht="15.75" thickBot="1" thickTop="1">
      <c r="A34" s="42" t="s">
        <v>44</v>
      </c>
      <c r="B34" s="20">
        <v>533</v>
      </c>
      <c r="C34" s="20">
        <v>289</v>
      </c>
      <c r="D34" s="20">
        <v>553</v>
      </c>
      <c r="E34" s="20">
        <v>508</v>
      </c>
      <c r="F34" s="20">
        <v>583</v>
      </c>
      <c r="G34" s="20">
        <v>497</v>
      </c>
      <c r="H34" s="20">
        <v>41</v>
      </c>
      <c r="I34" s="20">
        <v>193</v>
      </c>
      <c r="J34" s="20">
        <v>208</v>
      </c>
      <c r="K34" s="25"/>
      <c r="L34" s="25"/>
      <c r="M34" s="82">
        <f>SUM(B34:L34)</f>
        <v>3405</v>
      </c>
      <c r="N34" s="109">
        <v>624</v>
      </c>
      <c r="O34" s="95">
        <f>SUM(M34:N34)+1</f>
        <v>4030</v>
      </c>
    </row>
    <row r="35" spans="1:15" ht="15.75" thickBot="1" thickTop="1">
      <c r="A35" s="44" t="s">
        <v>45</v>
      </c>
      <c r="B35" s="21">
        <f>SUM(1631+2)</f>
        <v>1633</v>
      </c>
      <c r="C35" s="21">
        <v>887</v>
      </c>
      <c r="D35" s="21">
        <f>SUM(1695+1)</f>
        <v>1696</v>
      </c>
      <c r="E35" s="21">
        <v>1555</v>
      </c>
      <c r="F35" s="21">
        <v>1789</v>
      </c>
      <c r="G35" s="21">
        <v>1524</v>
      </c>
      <c r="H35" s="21">
        <v>124</v>
      </c>
      <c r="I35" s="21">
        <v>591</v>
      </c>
      <c r="J35" s="21">
        <v>638</v>
      </c>
      <c r="K35" s="26"/>
      <c r="L35" s="26"/>
      <c r="M35" s="82">
        <f>SUM(B35:L35)</f>
        <v>10437</v>
      </c>
      <c r="N35" s="110">
        <v>1913</v>
      </c>
      <c r="O35" s="95">
        <f>SUM(M35:N35)</f>
        <v>12350</v>
      </c>
    </row>
    <row r="36" spans="1:15" ht="15.75" thickBot="1" thickTop="1">
      <c r="A36" s="45" t="s">
        <v>13</v>
      </c>
      <c r="B36" s="29">
        <f>SUM(B25+B33+B34+B35)</f>
        <v>680931</v>
      </c>
      <c r="C36" s="29">
        <f aca="true" t="shared" si="6" ref="C36:N36">SUM(C25+C33+C34+C35)</f>
        <v>595678</v>
      </c>
      <c r="D36" s="29">
        <f t="shared" si="6"/>
        <v>724755</v>
      </c>
      <c r="E36" s="29">
        <f t="shared" si="6"/>
        <v>903023</v>
      </c>
      <c r="F36" s="29">
        <f t="shared" si="6"/>
        <v>1431555</v>
      </c>
      <c r="G36" s="29">
        <f t="shared" si="6"/>
        <v>259270</v>
      </c>
      <c r="H36" s="29">
        <f t="shared" si="6"/>
        <v>203043</v>
      </c>
      <c r="I36" s="29">
        <f t="shared" si="6"/>
        <v>59452</v>
      </c>
      <c r="J36" s="29">
        <f t="shared" si="6"/>
        <v>509423</v>
      </c>
      <c r="K36" s="29">
        <f t="shared" si="6"/>
        <v>263000</v>
      </c>
      <c r="L36" s="29">
        <f t="shared" si="6"/>
        <v>1490</v>
      </c>
      <c r="M36" s="83">
        <f>SUM(B36:L36)</f>
        <v>5631620</v>
      </c>
      <c r="N36" s="103">
        <f t="shared" si="6"/>
        <v>797379</v>
      </c>
      <c r="O36" s="79">
        <f>SUM(O25+O33+O34+O35)</f>
        <v>6429000</v>
      </c>
    </row>
    <row r="37" spans="1:15" ht="14.2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4.25">
      <c r="A38" s="8"/>
      <c r="B38" s="7"/>
      <c r="C38" s="5"/>
      <c r="D38" s="3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>
      <c r="A39" s="112" t="s">
        <v>33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4.25">
      <c r="A40" s="113" t="s">
        <v>51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6" ht="15" thickBot="1">
      <c r="A41" s="114" t="s">
        <v>32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"/>
    </row>
    <row r="42" spans="1:15" ht="15">
      <c r="A42" s="6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4"/>
      <c r="N42" s="6"/>
      <c r="O42" s="62"/>
    </row>
    <row r="43" spans="1:15" ht="15" thickBot="1">
      <c r="A43" s="42" t="s">
        <v>34</v>
      </c>
      <c r="B43" s="22" t="s">
        <v>0</v>
      </c>
      <c r="C43" s="22" t="s">
        <v>1</v>
      </c>
      <c r="D43" s="22" t="s">
        <v>2</v>
      </c>
      <c r="E43" s="22" t="s">
        <v>3</v>
      </c>
      <c r="F43" s="22" t="s">
        <v>4</v>
      </c>
      <c r="G43" s="22" t="s">
        <v>5</v>
      </c>
      <c r="H43" s="22" t="s">
        <v>25</v>
      </c>
      <c r="I43" s="22" t="s">
        <v>18</v>
      </c>
      <c r="J43" s="22" t="s">
        <v>6</v>
      </c>
      <c r="K43" s="22" t="s">
        <v>14</v>
      </c>
      <c r="L43" s="22" t="s">
        <v>47</v>
      </c>
      <c r="M43" s="22" t="s">
        <v>7</v>
      </c>
      <c r="N43" s="22" t="s">
        <v>8</v>
      </c>
      <c r="O43" s="63" t="s">
        <v>9</v>
      </c>
    </row>
    <row r="44" spans="1:15" ht="15.75" thickTop="1">
      <c r="A44" s="69" t="s">
        <v>35</v>
      </c>
      <c r="B44" s="54">
        <v>480169</v>
      </c>
      <c r="C44" s="54">
        <v>504911</v>
      </c>
      <c r="D44" s="54">
        <f>SUM(633547+2)</f>
        <v>633549</v>
      </c>
      <c r="E44" s="54">
        <f>SUM(434278+1)</f>
        <v>434279</v>
      </c>
      <c r="F44" s="54">
        <f>SUM(895934+1)</f>
        <v>895935</v>
      </c>
      <c r="G44" s="54">
        <v>194084</v>
      </c>
      <c r="H44" s="54">
        <v>15129</v>
      </c>
      <c r="I44" s="54">
        <v>41888</v>
      </c>
      <c r="J44" s="59">
        <v>110354</v>
      </c>
      <c r="K44" s="60">
        <v>134528</v>
      </c>
      <c r="L44" s="60">
        <v>1490</v>
      </c>
      <c r="M44" s="60">
        <f>SUM(B44:L44)</f>
        <v>3446316</v>
      </c>
      <c r="N44" s="59">
        <v>76611</v>
      </c>
      <c r="O44" s="64">
        <f>SUM(M44:N44)+1</f>
        <v>3522928</v>
      </c>
    </row>
    <row r="45" spans="1:15" ht="15">
      <c r="A45" s="36" t="s">
        <v>37</v>
      </c>
      <c r="B45" s="56">
        <v>50335</v>
      </c>
      <c r="C45" s="58">
        <v>49669</v>
      </c>
      <c r="D45" s="58">
        <v>57299</v>
      </c>
      <c r="E45" s="58">
        <v>33066</v>
      </c>
      <c r="F45" s="58">
        <v>67497</v>
      </c>
      <c r="G45" s="58">
        <v>11015</v>
      </c>
      <c r="H45" s="58">
        <v>4103</v>
      </c>
      <c r="I45" s="58">
        <v>17564</v>
      </c>
      <c r="J45" s="56">
        <v>5586</v>
      </c>
      <c r="K45" s="56">
        <v>9217</v>
      </c>
      <c r="L45" s="75"/>
      <c r="M45" s="56">
        <f>SUM(B45:L45)</f>
        <v>305351</v>
      </c>
      <c r="N45" s="56">
        <v>703565</v>
      </c>
      <c r="O45" s="65">
        <f>SUM(M45:N45)</f>
        <v>1008916</v>
      </c>
    </row>
    <row r="46" spans="1:15" ht="15.75" thickBot="1">
      <c r="A46" s="70" t="s">
        <v>36</v>
      </c>
      <c r="B46" s="55">
        <v>150427</v>
      </c>
      <c r="C46" s="55">
        <v>41098</v>
      </c>
      <c r="D46" s="55">
        <v>33907</v>
      </c>
      <c r="E46" s="55">
        <v>435678</v>
      </c>
      <c r="F46" s="55">
        <v>468123</v>
      </c>
      <c r="G46" s="55">
        <v>54171</v>
      </c>
      <c r="H46" s="55">
        <v>183811</v>
      </c>
      <c r="I46" s="61"/>
      <c r="J46" s="55">
        <v>393483</v>
      </c>
      <c r="K46" s="55">
        <v>119255</v>
      </c>
      <c r="L46" s="76"/>
      <c r="M46" s="55">
        <f>SUM(B46:L46)</f>
        <v>1879953</v>
      </c>
      <c r="N46" s="55">
        <v>17203</v>
      </c>
      <c r="O46" s="66">
        <f>SUM(M46:N46)</f>
        <v>1897156</v>
      </c>
    </row>
    <row r="47" spans="1:15" ht="15.75" thickBot="1" thickTop="1">
      <c r="A47" s="71" t="s">
        <v>15</v>
      </c>
      <c r="B47" s="57">
        <f aca="true" t="shared" si="7" ref="B47:L47">SUM(B44:B46)</f>
        <v>680931</v>
      </c>
      <c r="C47" s="57">
        <f t="shared" si="7"/>
        <v>595678</v>
      </c>
      <c r="D47" s="57">
        <f t="shared" si="7"/>
        <v>724755</v>
      </c>
      <c r="E47" s="57">
        <f t="shared" si="7"/>
        <v>903023</v>
      </c>
      <c r="F47" s="57">
        <f t="shared" si="7"/>
        <v>1431555</v>
      </c>
      <c r="G47" s="57">
        <f t="shared" si="7"/>
        <v>259270</v>
      </c>
      <c r="H47" s="57">
        <f t="shared" si="7"/>
        <v>203043</v>
      </c>
      <c r="I47" s="57">
        <f t="shared" si="7"/>
        <v>59452</v>
      </c>
      <c r="J47" s="57">
        <f t="shared" si="7"/>
        <v>509423</v>
      </c>
      <c r="K47" s="57">
        <f t="shared" si="7"/>
        <v>263000</v>
      </c>
      <c r="L47" s="57">
        <f t="shared" si="7"/>
        <v>1490</v>
      </c>
      <c r="M47" s="57">
        <f>SUM(B47:L47)</f>
        <v>5631620</v>
      </c>
      <c r="N47" s="57">
        <f>SUM(N44:N46)</f>
        <v>797379</v>
      </c>
      <c r="O47" s="67">
        <f>SUM(O44:O46)</f>
        <v>6429000</v>
      </c>
    </row>
    <row r="48" spans="1:15" ht="15">
      <c r="A48" s="4" t="s">
        <v>24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3.5">
      <c r="A49" s="111" t="s">
        <v>57</v>
      </c>
    </row>
    <row r="51" ht="12.75">
      <c r="A51" s="9"/>
    </row>
    <row r="52" ht="12.75">
      <c r="A52" s="10"/>
    </row>
    <row r="53" ht="12.75">
      <c r="A53" s="11"/>
    </row>
  </sheetData>
  <mergeCells count="7">
    <mergeCell ref="A39:O39"/>
    <mergeCell ref="A40:O40"/>
    <mergeCell ref="A41:O41"/>
    <mergeCell ref="A1:O1"/>
    <mergeCell ref="A2:O2"/>
    <mergeCell ref="A3:O3"/>
    <mergeCell ref="A4:O4"/>
  </mergeCells>
  <printOptions horizontalCentered="1"/>
  <pageMargins left="1" right="1" top="1" bottom="1" header="0.7" footer="0.7"/>
  <pageSetup firstPageNumber="16" useFirstPageNumber="1" horizontalDpi="600" verticalDpi="600" orientation="landscape" scale="54" r:id="rId1"/>
  <headerFooter alignWithMargins="0">
    <oddFooter>&amp;C&amp;"Times New Roman,Regular"Technical Info - &amp;P</oddFooter>
  </headerFooter>
  <ignoredErrors>
    <ignoredError sqref="N25 M23 M31 O31 M33 M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nsfuser</cp:lastModifiedBy>
  <cp:lastPrinted>2007-01-30T16:59:25Z</cp:lastPrinted>
  <dcterms:created xsi:type="dcterms:W3CDTF">2003-01-10T21:59:45Z</dcterms:created>
  <dcterms:modified xsi:type="dcterms:W3CDTF">2007-01-30T17:04:54Z</dcterms:modified>
  <cp:category/>
  <cp:version/>
  <cp:contentType/>
  <cp:contentStatus/>
</cp:coreProperties>
</file>