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<sst xmlns="http://schemas.openxmlformats.org/spreadsheetml/2006/main" count="90" uniqueCount="55">
  <si>
    <t xml:space="preserve">SUMMARY OF FY 2005 BUDGET BY APPROPRIATION AND ACTIVITY </t>
  </si>
  <si>
    <t>(DOLLARS IN THOUSANDS)</t>
  </si>
  <si>
    <t>CHANGE</t>
  </si>
  <si>
    <t>FY 2003</t>
  </si>
  <si>
    <t>FY 2004</t>
  </si>
  <si>
    <t>FY 2005</t>
  </si>
  <si>
    <t>FY 2005 Req/FY 2004 Estimate</t>
  </si>
  <si>
    <t>APPROPRIATION</t>
  </si>
  <si>
    <t>ESTIMATE</t>
  </si>
  <si>
    <t>CURRENT PLAN</t>
  </si>
  <si>
    <t>REQUEST</t>
  </si>
  <si>
    <t>AMOUNT</t>
  </si>
  <si>
    <t>PERCENT</t>
  </si>
  <si>
    <t xml:space="preserve">RESEARCH AND RELATED ACTIVITIES </t>
  </si>
  <si>
    <t xml:space="preserve">Biological Sciences </t>
  </si>
  <si>
    <t>Computer and Information Science and Engineering</t>
  </si>
  <si>
    <t>Engineering</t>
  </si>
  <si>
    <t>Geosciences</t>
  </si>
  <si>
    <r>
      <t>Mathematical and Physical Sciences</t>
    </r>
    <r>
      <rPr>
        <vertAlign val="superscript"/>
        <sz val="8"/>
        <color indexed="8"/>
        <rFont val="Times New Roman"/>
        <family val="1"/>
      </rPr>
      <t xml:space="preserve"> </t>
    </r>
  </si>
  <si>
    <r>
      <t>Social, Behavioral and Economic Sciences</t>
    </r>
    <r>
      <rPr>
        <vertAlign val="superscript"/>
        <sz val="8"/>
        <color indexed="8"/>
        <rFont val="Times New Roman"/>
        <family val="1"/>
      </rPr>
      <t xml:space="preserve"> </t>
    </r>
  </si>
  <si>
    <r>
      <t>Office of International Science and Engineering</t>
    </r>
    <r>
      <rPr>
        <vertAlign val="superscript"/>
        <sz val="8"/>
        <color indexed="8"/>
        <rFont val="Times New Roman"/>
        <family val="1"/>
      </rPr>
      <t xml:space="preserve"> 1</t>
    </r>
  </si>
  <si>
    <t>U.S. Polar Research Programs</t>
  </si>
  <si>
    <t>U.S. Antarctic Logistical Support Activities</t>
  </si>
  <si>
    <t xml:space="preserve">Integrative Activities </t>
  </si>
  <si>
    <t xml:space="preserve">  Subtotal R&amp;RA</t>
  </si>
  <si>
    <t>Unobligated Balance Available Start of Year</t>
  </si>
  <si>
    <t>Unobligated Balance Available End of Year</t>
  </si>
  <si>
    <t>Recoveries of Prior Year Obligations</t>
  </si>
  <si>
    <t>Adjustments to Prior Year Accounts</t>
  </si>
  <si>
    <t>Unobligated Balance Lapsing</t>
  </si>
  <si>
    <t>Reduction Pursuant to P.L. 108-7</t>
  </si>
  <si>
    <t xml:space="preserve">   Transferred from other funds</t>
  </si>
  <si>
    <t>Appropriation Total</t>
  </si>
  <si>
    <t>EDUCATION AND HUMAN RESOURCES</t>
  </si>
  <si>
    <t>Math and Science Partnerships</t>
  </si>
  <si>
    <t>EPSCoR</t>
  </si>
  <si>
    <t>Elementary, Secondary and Informal Education</t>
  </si>
  <si>
    <t>Undergraduate Education</t>
  </si>
  <si>
    <t xml:space="preserve">Graduate Education </t>
  </si>
  <si>
    <t>Human Resource Development</t>
  </si>
  <si>
    <t>Research, Evaluation and Communication</t>
  </si>
  <si>
    <t xml:space="preserve">  Subtotal EHR </t>
  </si>
  <si>
    <t>H-1B Nonimmigrant Petitioner Receipts</t>
  </si>
  <si>
    <t xml:space="preserve"> </t>
  </si>
  <si>
    <t>MAJOR RESEARCH EQUIPMENT &amp; FACILITIES CONSTRUCTION</t>
  </si>
  <si>
    <r>
      <t>SALARIES AND EXPENSES</t>
    </r>
    <r>
      <rPr>
        <b/>
        <i/>
        <vertAlign val="superscript"/>
        <sz val="8"/>
        <color indexed="8"/>
        <rFont val="Times New Roman"/>
        <family val="1"/>
      </rPr>
      <t>1</t>
    </r>
  </si>
  <si>
    <t>Subtotal, S&amp;E</t>
  </si>
  <si>
    <t>Transferred from other funds</t>
  </si>
  <si>
    <t>NATIONAL SCIENCE BOARD</t>
  </si>
  <si>
    <t>Unobligated Balanced Available Start of Year</t>
  </si>
  <si>
    <t>Unobligated Balanced Available End of Year</t>
  </si>
  <si>
    <t xml:space="preserve">OFFICE OF INSPECTOR GENERAL </t>
  </si>
  <si>
    <t xml:space="preserve">TOTAL, NATIONAL SCIENCE FOUNDATION </t>
  </si>
  <si>
    <t>Totals may not add due to rounding.</t>
  </si>
  <si>
    <r>
      <t>1</t>
    </r>
    <r>
      <rPr>
        <sz val="8"/>
        <rFont val="Times New Roman"/>
        <family val="1"/>
      </rPr>
      <t xml:space="preserve"> FY 2003 includes an Appropriations Transfer from the Department of State in the amount of $13.14 million for an award to the U.S. Civilian Research and Development Foundation.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</si>
</sst>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;\(0.0%\)"/>
    <numFmt numFmtId="165" formatCode="0.0%"/>
    <numFmt numFmtId="166" formatCode="&quot;$&quot;#,##0"/>
    <numFmt numFmtId="167" formatCode="General_)"/>
  </numFmts>
  <fonts count="20">
    <font>
      <sz val="10"/>
      <name val="Arial"/>
      <family val="0"/>
    </font>
    <font>
      <b/>
      <sz val="12"/>
      <color indexed="8"/>
      <name val="Times New Roman"/>
      <family val="1"/>
    </font>
    <font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Courier"/>
      <family val="0"/>
    </font>
    <font>
      <vertAlign val="superscript"/>
      <sz val="8"/>
      <color indexed="8"/>
      <name val="Times New Roman"/>
      <family val="1"/>
    </font>
    <font>
      <sz val="9"/>
      <name val="Times New Roman"/>
      <family val="1"/>
    </font>
    <font>
      <b/>
      <i/>
      <vertAlign val="superscript"/>
      <sz val="8"/>
      <color indexed="8"/>
      <name val="Times New Roman"/>
      <family val="1"/>
    </font>
    <font>
      <sz val="8"/>
      <color indexed="8"/>
      <name val="Arial"/>
      <family val="2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4" fillId="0" borderId="0">
      <alignment/>
      <protection/>
    </xf>
    <xf numFmtId="0" fontId="2" fillId="0" borderId="0">
      <alignment/>
      <protection/>
    </xf>
    <xf numFmtId="167" fontId="14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22" applyFont="1" applyBorder="1" applyAlignment="1">
      <alignment horizontal="centerContinuous"/>
      <protection/>
    </xf>
    <xf numFmtId="5" fontId="3" fillId="0" borderId="0" xfId="22" applyNumberFormat="1" applyFont="1" applyBorder="1" applyAlignment="1">
      <alignment horizontal="centerContinuous"/>
      <protection/>
    </xf>
    <xf numFmtId="5" fontId="4" fillId="0" borderId="0" xfId="22" applyNumberFormat="1" applyFont="1" applyBorder="1" applyAlignment="1">
      <alignment horizontal="centerContinuous"/>
      <protection/>
    </xf>
    <xf numFmtId="164" fontId="4" fillId="0" borderId="0" xfId="22" applyNumberFormat="1" applyFont="1" applyBorder="1" applyAlignment="1">
      <alignment horizontal="centerContinuous"/>
      <protection/>
    </xf>
    <xf numFmtId="0" fontId="0" fillId="0" borderId="0" xfId="0" applyFont="1" applyAlignment="1">
      <alignment/>
    </xf>
    <xf numFmtId="5" fontId="5" fillId="0" borderId="1" xfId="22" applyNumberFormat="1" applyFont="1" applyBorder="1" applyAlignment="1">
      <alignment horizontal="centerContinuous"/>
      <protection/>
    </xf>
    <xf numFmtId="5" fontId="6" fillId="0" borderId="1" xfId="22" applyNumberFormat="1" applyFont="1" applyBorder="1" applyAlignment="1">
      <alignment horizontal="centerContinuous"/>
      <protection/>
    </xf>
    <xf numFmtId="164" fontId="5" fillId="0" borderId="1" xfId="22" applyNumberFormat="1" applyFont="1" applyBorder="1" applyAlignment="1">
      <alignment horizontal="centerContinuous"/>
      <protection/>
    </xf>
    <xf numFmtId="0" fontId="7" fillId="0" borderId="0" xfId="22" applyFont="1" applyBorder="1">
      <alignment/>
      <protection/>
    </xf>
    <xf numFmtId="5" fontId="7" fillId="0" borderId="0" xfId="22" applyNumberFormat="1" applyFont="1" applyBorder="1" applyAlignment="1">
      <alignment horizontal="right"/>
      <protection/>
    </xf>
    <xf numFmtId="5" fontId="7" fillId="0" borderId="0" xfId="22" applyNumberFormat="1" applyFont="1" applyBorder="1" applyAlignment="1">
      <alignment horizontal="centerContinuous"/>
      <protection/>
    </xf>
    <xf numFmtId="164" fontId="7" fillId="0" borderId="0" xfId="22" applyNumberFormat="1" applyFont="1" applyBorder="1" applyAlignment="1">
      <alignment horizontal="centerContinuous"/>
      <protection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>
      <alignment/>
    </xf>
    <xf numFmtId="37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165" fontId="10" fillId="0" borderId="0" xfId="0" applyNumberFormat="1" applyFont="1" applyAlignment="1">
      <alignment horizontal="centerContinuous"/>
    </xf>
    <xf numFmtId="0" fontId="7" fillId="0" borderId="2" xfId="22" applyFont="1" applyBorder="1">
      <alignment/>
      <protection/>
    </xf>
    <xf numFmtId="5" fontId="7" fillId="0" borderId="2" xfId="22" applyNumberFormat="1" applyFont="1" applyBorder="1" applyAlignment="1">
      <alignment horizontal="right"/>
      <protection/>
    </xf>
    <xf numFmtId="5" fontId="7" fillId="0" borderId="2" xfId="22" applyNumberFormat="1" applyFont="1" applyBorder="1" applyAlignment="1">
      <alignment horizontal="center"/>
      <protection/>
    </xf>
    <xf numFmtId="164" fontId="7" fillId="0" borderId="2" xfId="22" applyNumberFormat="1" applyFont="1" applyBorder="1" applyAlignment="1">
      <alignment horizontal="center"/>
      <protection/>
    </xf>
    <xf numFmtId="0" fontId="11" fillId="0" borderId="0" xfId="22" applyFont="1" applyBorder="1">
      <alignment/>
      <protection/>
    </xf>
    <xf numFmtId="5" fontId="12" fillId="0" borderId="0" xfId="22" applyNumberFormat="1" applyFont="1" applyBorder="1">
      <alignment/>
      <protection/>
    </xf>
    <xf numFmtId="164" fontId="12" fillId="0" borderId="0" xfId="22" applyNumberFormat="1" applyFont="1" applyBorder="1">
      <alignment/>
      <protection/>
    </xf>
    <xf numFmtId="0" fontId="12" fillId="0" borderId="0" xfId="22" applyFont="1" applyBorder="1">
      <alignment/>
      <protection/>
    </xf>
    <xf numFmtId="166" fontId="12" fillId="0" borderId="0" xfId="22" applyNumberFormat="1" applyFont="1" applyBorder="1">
      <alignment/>
      <protection/>
    </xf>
    <xf numFmtId="165" fontId="12" fillId="0" borderId="0" xfId="22" applyNumberFormat="1" applyFont="1" applyBorder="1">
      <alignment/>
      <protection/>
    </xf>
    <xf numFmtId="3" fontId="13" fillId="0" borderId="0" xfId="19" applyNumberFormat="1" applyFont="1" applyProtection="1">
      <alignment/>
      <protection/>
    </xf>
    <xf numFmtId="3" fontId="12" fillId="0" borderId="0" xfId="22" applyNumberFormat="1" applyFont="1" applyBorder="1">
      <alignment/>
      <protection/>
    </xf>
    <xf numFmtId="3" fontId="13" fillId="0" borderId="0" xfId="22" applyNumberFormat="1" applyFont="1" applyBorder="1">
      <alignment/>
      <protection/>
    </xf>
    <xf numFmtId="3" fontId="16" fillId="0" borderId="0" xfId="21" applyNumberFormat="1" applyFont="1" applyProtection="1">
      <alignment/>
      <protection/>
    </xf>
    <xf numFmtId="3" fontId="12" fillId="0" borderId="2" xfId="22" applyNumberFormat="1" applyFont="1" applyBorder="1">
      <alignment/>
      <protection/>
    </xf>
    <xf numFmtId="164" fontId="12" fillId="0" borderId="2" xfId="22" applyNumberFormat="1" applyFont="1" applyBorder="1">
      <alignment/>
      <protection/>
    </xf>
    <xf numFmtId="0" fontId="8" fillId="0" borderId="0" xfId="22" applyFont="1">
      <alignment/>
      <protection/>
    </xf>
    <xf numFmtId="37" fontId="12" fillId="0" borderId="0" xfId="22" applyNumberFormat="1" applyFont="1" applyBorder="1">
      <alignment/>
      <protection/>
    </xf>
    <xf numFmtId="37" fontId="12" fillId="0" borderId="2" xfId="22" applyNumberFormat="1" applyFont="1" applyBorder="1">
      <alignment/>
      <protection/>
    </xf>
    <xf numFmtId="5" fontId="12" fillId="0" borderId="0" xfId="22" applyNumberFormat="1" applyFont="1" applyBorder="1" applyAlignment="1">
      <alignment horizontal="right"/>
      <protection/>
    </xf>
    <xf numFmtId="166" fontId="12" fillId="0" borderId="0" xfId="22" applyNumberFormat="1" applyFont="1" applyBorder="1" applyAlignment="1">
      <alignment horizontal="right"/>
      <protection/>
    </xf>
    <xf numFmtId="0" fontId="12" fillId="0" borderId="0" xfId="22" applyFont="1" applyBorder="1" applyAlignment="1">
      <alignment horizontal="left" shrinkToFit="1"/>
      <protection/>
    </xf>
    <xf numFmtId="37" fontId="12" fillId="0" borderId="0" xfId="22" applyNumberFormat="1" applyFont="1" applyBorder="1" applyAlignment="1">
      <alignment horizontal="right"/>
      <protection/>
    </xf>
    <xf numFmtId="3" fontId="12" fillId="0" borderId="0" xfId="22" applyNumberFormat="1" applyFont="1" applyBorder="1" applyAlignment="1">
      <alignment horizontal="right"/>
      <protection/>
    </xf>
    <xf numFmtId="3" fontId="12" fillId="0" borderId="0" xfId="22" applyNumberFormat="1" applyFont="1" applyFill="1" applyBorder="1">
      <alignment/>
      <protection/>
    </xf>
    <xf numFmtId="3" fontId="12" fillId="0" borderId="2" xfId="22" applyNumberFormat="1" applyFont="1" applyBorder="1" applyAlignment="1">
      <alignment horizontal="right"/>
      <protection/>
    </xf>
    <xf numFmtId="5" fontId="12" fillId="0" borderId="2" xfId="22" applyNumberFormat="1" applyFont="1" applyBorder="1">
      <alignment/>
      <protection/>
    </xf>
    <xf numFmtId="166" fontId="12" fillId="0" borderId="2" xfId="22" applyNumberFormat="1" applyFont="1" applyBorder="1">
      <alignment/>
      <protection/>
    </xf>
    <xf numFmtId="0" fontId="12" fillId="0" borderId="2" xfId="22" applyFont="1" applyBorder="1">
      <alignment/>
      <protection/>
    </xf>
    <xf numFmtId="0" fontId="11" fillId="0" borderId="0" xfId="22" applyFont="1" applyBorder="1" applyAlignment="1">
      <alignment wrapText="1"/>
      <protection/>
    </xf>
    <xf numFmtId="1" fontId="12" fillId="0" borderId="2" xfId="22" applyNumberFormat="1" applyFont="1" applyBorder="1">
      <alignment/>
      <protection/>
    </xf>
    <xf numFmtId="1" fontId="12" fillId="0" borderId="0" xfId="22" applyNumberFormat="1" applyFont="1" applyBorder="1">
      <alignment/>
      <protection/>
    </xf>
    <xf numFmtId="0" fontId="12" fillId="0" borderId="0" xfId="22" applyFont="1" applyBorder="1" applyAlignment="1">
      <alignment wrapText="1"/>
      <protection/>
    </xf>
    <xf numFmtId="3" fontId="12" fillId="0" borderId="3" xfId="22" applyNumberFormat="1" applyFont="1" applyBorder="1">
      <alignment/>
      <protection/>
    </xf>
    <xf numFmtId="165" fontId="12" fillId="0" borderId="2" xfId="22" applyNumberFormat="1" applyFont="1" applyBorder="1">
      <alignment/>
      <protection/>
    </xf>
    <xf numFmtId="0" fontId="8" fillId="0" borderId="2" xfId="22" applyFont="1" applyBorder="1">
      <alignment/>
      <protection/>
    </xf>
    <xf numFmtId="0" fontId="12" fillId="0" borderId="1" xfId="22" applyFont="1" applyBorder="1">
      <alignment/>
      <protection/>
    </xf>
    <xf numFmtId="5" fontId="12" fillId="0" borderId="1" xfId="22" applyNumberFormat="1" applyFont="1" applyBorder="1">
      <alignment/>
      <protection/>
    </xf>
    <xf numFmtId="164" fontId="12" fillId="0" borderId="1" xfId="22" applyNumberFormat="1" applyFont="1" applyBorder="1">
      <alignment/>
      <protection/>
    </xf>
    <xf numFmtId="164" fontId="18" fillId="0" borderId="0" xfId="22" applyNumberFormat="1" applyFont="1" applyBorder="1">
      <alignment/>
      <protection/>
    </xf>
    <xf numFmtId="0" fontId="19" fillId="0" borderId="0" xfId="0" applyFont="1" applyAlignment="1">
      <alignment horizontal="justify" wrapText="1"/>
    </xf>
    <xf numFmtId="0" fontId="19" fillId="0" borderId="0" xfId="20" applyFont="1" applyAlignment="1">
      <alignment horizontal="justify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ISENEW2" xfId="19"/>
    <cellStyle name="Normal_RRANEW" xfId="20"/>
    <cellStyle name="Normal_SBENEW2" xfId="21"/>
    <cellStyle name="Normal_SUMTBLEB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5%20Budget%20Cycle\Congressional%20Request\all%20FINAL%20Documents\d-Summary%20Tables-Charts\Summary%20by%20Approp%20and%20Activity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01"/>
      <sheetName val="102"/>
      <sheetName val="103"/>
      <sheetName val="104"/>
      <sheetName val="105"/>
      <sheetName val="106"/>
      <sheetName val="107"/>
      <sheetName val="108"/>
    </sheetNames>
    <sheetDataSet>
      <sheetData sheetId="1">
        <row r="43">
          <cell r="B43">
            <v>570489.754</v>
          </cell>
          <cell r="D43">
            <v>586890</v>
          </cell>
          <cell r="F43">
            <v>0</v>
          </cell>
          <cell r="H43">
            <v>599930</v>
          </cell>
        </row>
      </sheetData>
      <sheetData sheetId="2">
        <row r="41">
          <cell r="B41">
            <v>589290.783</v>
          </cell>
          <cell r="D41">
            <v>604650</v>
          </cell>
          <cell r="F41">
            <v>0</v>
          </cell>
          <cell r="H41">
            <v>618050</v>
          </cell>
        </row>
      </sheetData>
      <sheetData sheetId="3">
        <row r="43">
          <cell r="B43">
            <v>541701.976</v>
          </cell>
          <cell r="D43">
            <v>565130</v>
          </cell>
          <cell r="F43">
            <v>0</v>
          </cell>
          <cell r="H43">
            <v>575900</v>
          </cell>
        </row>
      </sheetData>
      <sheetData sheetId="4">
        <row r="33">
          <cell r="B33">
            <v>691836.046</v>
          </cell>
          <cell r="D33">
            <v>713100</v>
          </cell>
          <cell r="F33">
            <v>0</v>
          </cell>
          <cell r="H33">
            <v>728500</v>
          </cell>
        </row>
      </sheetData>
      <sheetData sheetId="5">
        <row r="42">
          <cell r="B42">
            <v>1040697.2509999998</v>
          </cell>
          <cell r="D42">
            <v>1091510</v>
          </cell>
          <cell r="F42">
            <v>0</v>
          </cell>
          <cell r="H42">
            <v>1115500</v>
          </cell>
        </row>
      </sheetData>
      <sheetData sheetId="6">
        <row r="34">
          <cell r="B34">
            <v>198599.381</v>
          </cell>
          <cell r="D34">
            <v>203790</v>
          </cell>
          <cell r="F34">
            <v>0</v>
          </cell>
          <cell r="H34">
            <v>224710</v>
          </cell>
        </row>
        <row r="37">
          <cell r="B37">
            <v>255407</v>
          </cell>
          <cell r="D37">
            <v>274080</v>
          </cell>
          <cell r="H37">
            <v>281660</v>
          </cell>
        </row>
        <row r="41">
          <cell r="B41">
            <v>68552</v>
          </cell>
          <cell r="D41">
            <v>68070</v>
          </cell>
          <cell r="H41">
            <v>68070</v>
          </cell>
        </row>
        <row r="44">
          <cell r="B44">
            <v>97858.909</v>
          </cell>
          <cell r="D44">
            <v>144140</v>
          </cell>
          <cell r="H44">
            <v>239990</v>
          </cell>
        </row>
      </sheetData>
      <sheetData sheetId="7">
        <row r="14">
          <cell r="B14">
            <v>144070</v>
          </cell>
          <cell r="D14">
            <v>139170</v>
          </cell>
          <cell r="E14">
            <v>0</v>
          </cell>
          <cell r="F14">
            <v>0</v>
          </cell>
          <cell r="H14">
            <v>0</v>
          </cell>
        </row>
        <row r="19">
          <cell r="B19">
            <v>89210</v>
          </cell>
          <cell r="D19">
            <v>94440</v>
          </cell>
          <cell r="E19">
            <v>0</v>
          </cell>
          <cell r="F19">
            <v>0</v>
          </cell>
          <cell r="G19">
            <v>0</v>
          </cell>
          <cell r="H19">
            <v>84000</v>
          </cell>
          <cell r="I19">
            <v>0</v>
          </cell>
        </row>
        <row r="27">
          <cell r="B27">
            <v>223300</v>
          </cell>
          <cell r="D27">
            <v>212260</v>
          </cell>
          <cell r="F27">
            <v>0</v>
          </cell>
          <cell r="H27">
            <v>172750</v>
          </cell>
        </row>
        <row r="33">
          <cell r="B33">
            <v>172550</v>
          </cell>
          <cell r="D33">
            <v>155500</v>
          </cell>
          <cell r="F33">
            <v>0</v>
          </cell>
          <cell r="H33">
            <v>158850</v>
          </cell>
          <cell r="J33">
            <v>3350</v>
          </cell>
        </row>
        <row r="38">
          <cell r="B38">
            <v>139500</v>
          </cell>
          <cell r="D38">
            <v>155950</v>
          </cell>
          <cell r="F38">
            <v>0</v>
          </cell>
          <cell r="H38">
            <v>173880</v>
          </cell>
          <cell r="J38">
            <v>17930</v>
          </cell>
        </row>
        <row r="45">
          <cell r="B45">
            <v>99480</v>
          </cell>
          <cell r="D45">
            <v>115850</v>
          </cell>
          <cell r="E45">
            <v>0</v>
          </cell>
          <cell r="F45">
            <v>0</v>
          </cell>
          <cell r="G45">
            <v>0</v>
          </cell>
          <cell r="H45">
            <v>107940</v>
          </cell>
          <cell r="I45">
            <v>0</v>
          </cell>
        </row>
        <row r="51">
          <cell r="B51">
            <v>66770</v>
          </cell>
          <cell r="D51">
            <v>65810</v>
          </cell>
          <cell r="E51">
            <v>0</v>
          </cell>
          <cell r="F51">
            <v>0</v>
          </cell>
          <cell r="G51">
            <v>0</v>
          </cell>
          <cell r="H51">
            <v>73940</v>
          </cell>
          <cell r="I51">
            <v>0</v>
          </cell>
          <cell r="J51">
            <v>8130</v>
          </cell>
        </row>
      </sheetData>
      <sheetData sheetId="8">
        <row r="10">
          <cell r="B10">
            <v>179029.158</v>
          </cell>
          <cell r="D10">
            <v>154970</v>
          </cell>
          <cell r="H10">
            <v>213270</v>
          </cell>
        </row>
        <row r="16">
          <cell r="B16">
            <v>189423.288</v>
          </cell>
          <cell r="D16">
            <v>218700</v>
          </cell>
          <cell r="H16">
            <v>294000</v>
          </cell>
        </row>
        <row r="22">
          <cell r="B22">
            <v>2876.495</v>
          </cell>
          <cell r="D22">
            <v>3880</v>
          </cell>
          <cell r="H22">
            <v>3950</v>
          </cell>
          <cell r="J22">
            <v>70</v>
          </cell>
          <cell r="L22">
            <v>0.01804123711340206</v>
          </cell>
        </row>
        <row r="27">
          <cell r="B27">
            <v>8697.0277</v>
          </cell>
          <cell r="D27">
            <v>9940</v>
          </cell>
          <cell r="H27">
            <v>10110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showGridLines="0" tabSelected="1" workbookViewId="0" topLeftCell="A1">
      <selection activeCell="A8" sqref="A8"/>
    </sheetView>
  </sheetViews>
  <sheetFormatPr defaultColWidth="9.140625" defaultRowHeight="15.75" customHeight="1"/>
  <cols>
    <col min="1" max="1" width="37.57421875" style="5" customWidth="1"/>
    <col min="2" max="2" width="14.7109375" style="5" customWidth="1"/>
    <col min="3" max="3" width="0.71875" style="5" customWidth="1"/>
    <col min="4" max="4" width="12.140625" style="5" customWidth="1"/>
    <col min="5" max="5" width="0.42578125" style="5" customWidth="1"/>
    <col min="6" max="6" width="15.140625" style="5" hidden="1" customWidth="1"/>
    <col min="7" max="7" width="0.9921875" style="5" customWidth="1"/>
    <col min="8" max="8" width="12.00390625" style="5" customWidth="1"/>
    <col min="9" max="9" width="0.5625" style="5" customWidth="1"/>
    <col min="10" max="10" width="10.7109375" style="5" customWidth="1"/>
    <col min="11" max="11" width="0.42578125" style="5" customWidth="1"/>
    <col min="12" max="12" width="12.140625" style="5" customWidth="1"/>
    <col min="13" max="16384" width="9.140625" style="5" customWidth="1"/>
  </cols>
  <sheetData>
    <row r="1" spans="1:1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ht="11.25" customHeight="1" thickBot="1">
      <c r="A2" s="6" t="s">
        <v>1</v>
      </c>
      <c r="B2" s="7"/>
      <c r="C2" s="7"/>
      <c r="D2" s="7"/>
      <c r="E2" s="7"/>
      <c r="F2" s="7"/>
      <c r="G2" s="6"/>
      <c r="H2" s="6"/>
      <c r="I2" s="6"/>
      <c r="J2" s="6"/>
      <c r="K2" s="6"/>
      <c r="L2" s="8"/>
    </row>
    <row r="3" spans="1:12" s="13" customFormat="1" ht="15.75" customHeight="1" thickTop="1">
      <c r="A3" s="9"/>
      <c r="B3" s="10"/>
      <c r="C3" s="10"/>
      <c r="D3" s="10"/>
      <c r="E3" s="10"/>
      <c r="F3" s="10"/>
      <c r="G3" s="10"/>
      <c r="H3" s="10"/>
      <c r="I3" s="10"/>
      <c r="J3" s="11" t="s">
        <v>2</v>
      </c>
      <c r="K3" s="11"/>
      <c r="L3" s="12"/>
    </row>
    <row r="4" spans="1:12" s="13" customFormat="1" ht="15.75" customHeight="1">
      <c r="A4" s="9"/>
      <c r="B4" s="14" t="s">
        <v>3</v>
      </c>
      <c r="C4" s="15"/>
      <c r="D4" s="16" t="s">
        <v>4</v>
      </c>
      <c r="E4" s="15"/>
      <c r="F4" s="17" t="s">
        <v>3</v>
      </c>
      <c r="G4" s="15"/>
      <c r="H4" s="17" t="s">
        <v>5</v>
      </c>
      <c r="I4" s="15"/>
      <c r="J4" s="18" t="s">
        <v>6</v>
      </c>
      <c r="K4" s="18"/>
      <c r="L4" s="19"/>
    </row>
    <row r="5" spans="1:12" s="13" customFormat="1" ht="15.75" customHeight="1">
      <c r="A5" s="20"/>
      <c r="B5" s="21" t="s">
        <v>7</v>
      </c>
      <c r="C5" s="21"/>
      <c r="D5" s="21" t="s">
        <v>8</v>
      </c>
      <c r="E5" s="21"/>
      <c r="F5" s="21" t="s">
        <v>9</v>
      </c>
      <c r="G5" s="21"/>
      <c r="H5" s="21" t="s">
        <v>10</v>
      </c>
      <c r="I5" s="21"/>
      <c r="J5" s="22" t="s">
        <v>11</v>
      </c>
      <c r="K5" s="22"/>
      <c r="L5" s="23" t="s">
        <v>12</v>
      </c>
    </row>
    <row r="6" spans="1:12" ht="12.75">
      <c r="A6" s="24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2" ht="15.75" customHeight="1">
      <c r="A7" s="27" t="s">
        <v>14</v>
      </c>
      <c r="B7" s="28">
        <f>'[1]101'!B43</f>
        <v>570489.754</v>
      </c>
      <c r="C7" s="28"/>
      <c r="D7" s="28">
        <f>'[1]101'!D43</f>
        <v>586890</v>
      </c>
      <c r="E7" s="28"/>
      <c r="F7" s="28">
        <f>'[1]101'!F43</f>
        <v>0</v>
      </c>
      <c r="G7" s="28"/>
      <c r="H7" s="28">
        <f>'[1]101'!H43</f>
        <v>599930</v>
      </c>
      <c r="I7" s="28"/>
      <c r="J7" s="28">
        <f>H7-D7</f>
        <v>13040</v>
      </c>
      <c r="K7" s="25"/>
      <c r="L7" s="29">
        <f>J7/D7</f>
        <v>0.022218814428598205</v>
      </c>
    </row>
    <row r="8" spans="1:12" ht="15.75" customHeight="1">
      <c r="A8" s="27" t="s">
        <v>15</v>
      </c>
      <c r="B8" s="30">
        <f>'[1]102'!B41</f>
        <v>589290.783</v>
      </c>
      <c r="C8" s="28"/>
      <c r="D8" s="31">
        <f>'[1]102'!D41</f>
        <v>604650</v>
      </c>
      <c r="E8" s="28"/>
      <c r="F8" s="31">
        <f>'[1]102'!F41</f>
        <v>0</v>
      </c>
      <c r="G8" s="28"/>
      <c r="H8" s="31">
        <f>'[1]102'!H41</f>
        <v>618050</v>
      </c>
      <c r="I8" s="28"/>
      <c r="J8" s="31">
        <f aca="true" t="shared" si="0" ref="J8:J16">H8-D8</f>
        <v>13400</v>
      </c>
      <c r="K8" s="25"/>
      <c r="L8" s="29">
        <f aca="true" t="shared" si="1" ref="L8:L16">J8/D8</f>
        <v>0.022161581079963615</v>
      </c>
    </row>
    <row r="9" spans="1:12" ht="15.75" customHeight="1">
      <c r="A9" s="27" t="s">
        <v>16</v>
      </c>
      <c r="B9" s="31">
        <f>'[1]103'!B43</f>
        <v>541701.976</v>
      </c>
      <c r="C9" s="28"/>
      <c r="D9" s="31">
        <f>'[1]103'!D43</f>
        <v>565130</v>
      </c>
      <c r="E9" s="28"/>
      <c r="F9" s="31">
        <f>'[1]103'!F43</f>
        <v>0</v>
      </c>
      <c r="G9" s="28"/>
      <c r="H9" s="31">
        <f>'[1]103'!H43</f>
        <v>575900</v>
      </c>
      <c r="I9" s="28"/>
      <c r="J9" s="31">
        <f t="shared" si="0"/>
        <v>10770</v>
      </c>
      <c r="K9" s="25"/>
      <c r="L9" s="29">
        <f t="shared" si="1"/>
        <v>0.019057561976890274</v>
      </c>
    </row>
    <row r="10" spans="1:12" ht="15.75" customHeight="1">
      <c r="A10" s="27" t="s">
        <v>17</v>
      </c>
      <c r="B10" s="32">
        <f>'[1]104'!B33</f>
        <v>691836.046</v>
      </c>
      <c r="C10" s="28"/>
      <c r="D10" s="31">
        <f>'[1]104'!D33</f>
        <v>713100</v>
      </c>
      <c r="E10" s="28"/>
      <c r="F10" s="31">
        <f>'[1]104'!F33</f>
        <v>0</v>
      </c>
      <c r="G10" s="28"/>
      <c r="H10" s="31">
        <f>'[1]104'!H33</f>
        <v>728500</v>
      </c>
      <c r="I10" s="28"/>
      <c r="J10" s="31">
        <f t="shared" si="0"/>
        <v>15400</v>
      </c>
      <c r="K10" s="25"/>
      <c r="L10" s="29">
        <f t="shared" si="1"/>
        <v>0.021595849109521805</v>
      </c>
    </row>
    <row r="11" spans="1:12" ht="15.75" customHeight="1">
      <c r="A11" s="27" t="s">
        <v>18</v>
      </c>
      <c r="B11" s="31">
        <f>'[1]105'!B42</f>
        <v>1040697.2509999998</v>
      </c>
      <c r="C11" s="28"/>
      <c r="D11" s="31">
        <f>'[1]105'!D42</f>
        <v>1091510</v>
      </c>
      <c r="E11" s="28"/>
      <c r="F11" s="31">
        <f>'[1]105'!F42</f>
        <v>0</v>
      </c>
      <c r="G11" s="28"/>
      <c r="H11" s="31">
        <f>'[1]105'!H42</f>
        <v>1115500</v>
      </c>
      <c r="I11" s="28"/>
      <c r="J11" s="31">
        <f t="shared" si="0"/>
        <v>23990</v>
      </c>
      <c r="K11" s="25"/>
      <c r="L11" s="29">
        <f t="shared" si="1"/>
        <v>0.021978726718032818</v>
      </c>
    </row>
    <row r="12" spans="1:12" ht="15.75" customHeight="1">
      <c r="A12" s="27" t="s">
        <v>19</v>
      </c>
      <c r="B12" s="31">
        <f>'[1]106'!B34</f>
        <v>198599.381</v>
      </c>
      <c r="C12" s="28"/>
      <c r="D12" s="31">
        <f>'[1]106'!D34</f>
        <v>203790</v>
      </c>
      <c r="E12" s="28"/>
      <c r="F12" s="31">
        <f>'[1]106'!F34</f>
        <v>0</v>
      </c>
      <c r="G12" s="28"/>
      <c r="H12" s="31">
        <f>'[1]106'!H34</f>
        <v>224710</v>
      </c>
      <c r="I12" s="28"/>
      <c r="J12" s="31">
        <f t="shared" si="0"/>
        <v>20920</v>
      </c>
      <c r="K12" s="25"/>
      <c r="L12" s="29">
        <f t="shared" si="1"/>
        <v>0.10265469355709309</v>
      </c>
    </row>
    <row r="13" spans="1:12" ht="15.75" customHeight="1">
      <c r="A13" s="27" t="s">
        <v>20</v>
      </c>
      <c r="B13" s="31">
        <v>39073</v>
      </c>
      <c r="C13" s="28"/>
      <c r="D13" s="33">
        <v>28120</v>
      </c>
      <c r="E13" s="31" t="e">
        <f>+'[1]106'!#REF!</f>
        <v>#REF!</v>
      </c>
      <c r="F13" s="31" t="e">
        <f>+'[1]106'!#REF!</f>
        <v>#REF!</v>
      </c>
      <c r="G13" s="31" t="e">
        <f>+'[1]106'!#REF!</f>
        <v>#REF!</v>
      </c>
      <c r="H13" s="33">
        <v>34040</v>
      </c>
      <c r="I13" s="31" t="e">
        <f>+'[1]106'!#REF!</f>
        <v>#REF!</v>
      </c>
      <c r="J13" s="31">
        <f t="shared" si="0"/>
        <v>5920</v>
      </c>
      <c r="K13" s="31" t="e">
        <f>+'[1]106'!#REF!</f>
        <v>#REF!</v>
      </c>
      <c r="L13" s="29">
        <f t="shared" si="1"/>
        <v>0.21052631578947367</v>
      </c>
    </row>
    <row r="14" spans="1:12" ht="15.75" customHeight="1">
      <c r="A14" s="27" t="s">
        <v>21</v>
      </c>
      <c r="B14" s="31">
        <f>'[1]106'!B37</f>
        <v>255407</v>
      </c>
      <c r="C14" s="28"/>
      <c r="D14" s="31">
        <f>'[1]106'!D37</f>
        <v>274080</v>
      </c>
      <c r="E14" s="28"/>
      <c r="F14" s="31">
        <f>'[1]106'!F37</f>
        <v>0</v>
      </c>
      <c r="G14" s="28"/>
      <c r="H14" s="31">
        <f>'[1]106'!H37</f>
        <v>281660</v>
      </c>
      <c r="I14" s="28"/>
      <c r="J14" s="31">
        <f t="shared" si="0"/>
        <v>7580</v>
      </c>
      <c r="K14" s="25"/>
      <c r="L14" s="29">
        <f t="shared" si="1"/>
        <v>0.027656158785755985</v>
      </c>
    </row>
    <row r="15" spans="1:12" ht="15.75" customHeight="1">
      <c r="A15" s="27" t="s">
        <v>22</v>
      </c>
      <c r="B15" s="31">
        <f>'[1]106'!B41</f>
        <v>68552</v>
      </c>
      <c r="C15" s="28"/>
      <c r="D15" s="31">
        <f>'[1]106'!D41</f>
        <v>68070</v>
      </c>
      <c r="E15" s="28"/>
      <c r="F15" s="31">
        <f>'[1]106'!F41</f>
        <v>0</v>
      </c>
      <c r="G15" s="28"/>
      <c r="H15" s="31">
        <f>'[1]106'!H41</f>
        <v>68070</v>
      </c>
      <c r="I15" s="28"/>
      <c r="J15" s="31">
        <f t="shared" si="0"/>
        <v>0</v>
      </c>
      <c r="K15" s="25"/>
      <c r="L15" s="29">
        <f t="shared" si="1"/>
        <v>0</v>
      </c>
    </row>
    <row r="16" spans="1:12" ht="15.75" customHeight="1">
      <c r="A16" s="27" t="s">
        <v>23</v>
      </c>
      <c r="B16" s="34">
        <f>'[1]106'!B44</f>
        <v>97858.909</v>
      </c>
      <c r="C16" s="31"/>
      <c r="D16" s="34">
        <f>'[1]106'!D44</f>
        <v>144140</v>
      </c>
      <c r="E16" s="31"/>
      <c r="F16" s="34">
        <f>'[1]106'!F44</f>
        <v>0</v>
      </c>
      <c r="G16" s="31"/>
      <c r="H16" s="34">
        <f>'[1]106'!H44</f>
        <v>239990</v>
      </c>
      <c r="I16" s="31"/>
      <c r="J16" s="34">
        <f t="shared" si="0"/>
        <v>95850</v>
      </c>
      <c r="K16" s="25"/>
      <c r="L16" s="35">
        <f t="shared" si="1"/>
        <v>0.6649784931316776</v>
      </c>
    </row>
    <row r="17" spans="1:12" ht="15.75" customHeight="1">
      <c r="A17" s="9" t="s">
        <v>24</v>
      </c>
      <c r="B17" s="28">
        <f>SUM(B7:B12)+SUM(B14:B16)</f>
        <v>4054433.0999999996</v>
      </c>
      <c r="C17" s="28"/>
      <c r="D17" s="28">
        <f>SUM(D7:D12)+SUM(D14:D16)</f>
        <v>4251360</v>
      </c>
      <c r="E17" s="28">
        <f>SUM(E7:E12)+SUM(E14:E16)</f>
        <v>0</v>
      </c>
      <c r="F17" s="28">
        <f>SUM(F7:F12)+SUM(F14:F16)</f>
        <v>0</v>
      </c>
      <c r="G17" s="28">
        <f>SUM(G7:G12)+SUM(G14:G16)</f>
        <v>0</v>
      </c>
      <c r="H17" s="28">
        <f>SUM(H7:H12)+SUM(H14:H16)</f>
        <v>4452310</v>
      </c>
      <c r="I17" s="28"/>
      <c r="J17" s="28">
        <f>SUM(J7:J16)</f>
        <v>206870</v>
      </c>
      <c r="K17" s="36"/>
      <c r="L17" s="29">
        <f>J17/D17</f>
        <v>0.04865972300628505</v>
      </c>
    </row>
    <row r="18" spans="1:12" ht="21" customHeight="1">
      <c r="A18" s="27" t="s">
        <v>25</v>
      </c>
      <c r="B18" s="31">
        <v>-3015</v>
      </c>
      <c r="C18" s="28"/>
      <c r="D18" s="28"/>
      <c r="E18" s="28"/>
      <c r="F18" s="28"/>
      <c r="G18" s="28"/>
      <c r="H18" s="28"/>
      <c r="I18" s="28"/>
      <c r="J18" s="28"/>
      <c r="K18" s="25"/>
      <c r="L18" s="26"/>
    </row>
    <row r="19" spans="1:12" ht="15.75" customHeight="1">
      <c r="A19" s="27" t="s">
        <v>26</v>
      </c>
      <c r="B19" s="31">
        <v>28422</v>
      </c>
      <c r="C19" s="28"/>
      <c r="D19" s="28"/>
      <c r="E19" s="28"/>
      <c r="F19" s="28"/>
      <c r="G19" s="28"/>
      <c r="H19" s="28"/>
      <c r="I19" s="28"/>
      <c r="J19" s="28"/>
      <c r="K19" s="25"/>
      <c r="L19" s="26"/>
    </row>
    <row r="20" spans="1:12" ht="15.75" customHeight="1">
      <c r="A20" s="27" t="s">
        <v>27</v>
      </c>
      <c r="B20" s="31">
        <v>-12593</v>
      </c>
      <c r="C20" s="28"/>
      <c r="D20" s="28"/>
      <c r="E20" s="28"/>
      <c r="F20" s="28"/>
      <c r="G20" s="28"/>
      <c r="H20" s="28"/>
      <c r="I20" s="28"/>
      <c r="J20" s="28"/>
      <c r="K20" s="25"/>
      <c r="L20" s="26"/>
    </row>
    <row r="21" spans="1:12" ht="15.75" customHeight="1">
      <c r="A21" s="27" t="s">
        <v>28</v>
      </c>
      <c r="B21" s="31">
        <v>5</v>
      </c>
      <c r="C21" s="28"/>
      <c r="D21" s="28"/>
      <c r="E21" s="28"/>
      <c r="F21" s="28"/>
      <c r="G21" s="28"/>
      <c r="H21" s="28"/>
      <c r="I21" s="28"/>
      <c r="J21" s="28"/>
      <c r="K21" s="25"/>
      <c r="L21" s="26"/>
    </row>
    <row r="22" spans="1:12" ht="15.75" customHeight="1">
      <c r="A22" s="27" t="s">
        <v>29</v>
      </c>
      <c r="B22" s="31">
        <v>2036</v>
      </c>
      <c r="C22" s="28"/>
      <c r="D22" s="28"/>
      <c r="E22" s="28"/>
      <c r="F22" s="28"/>
      <c r="G22" s="28"/>
      <c r="H22" s="28"/>
      <c r="I22" s="28"/>
      <c r="J22" s="28"/>
      <c r="K22" s="25"/>
      <c r="L22" s="26"/>
    </row>
    <row r="23" spans="1:12" ht="15.75" customHeight="1">
      <c r="A23" s="27" t="s">
        <v>30</v>
      </c>
      <c r="B23" s="34">
        <v>26540</v>
      </c>
      <c r="C23" s="37"/>
      <c r="D23" s="38"/>
      <c r="E23" s="37"/>
      <c r="F23" s="38"/>
      <c r="G23" s="37"/>
      <c r="H23" s="38"/>
      <c r="I23" s="37"/>
      <c r="J23" s="38"/>
      <c r="K23" s="25"/>
      <c r="L23" s="35"/>
    </row>
    <row r="24" spans="1:12" ht="15.75" customHeight="1">
      <c r="A24" s="9" t="s">
        <v>24</v>
      </c>
      <c r="B24" s="28">
        <f>SUM(B17:B23)</f>
        <v>4095828.0999999996</v>
      </c>
      <c r="C24" s="28"/>
      <c r="D24" s="28">
        <f>SUM(D17:D23)</f>
        <v>4251360</v>
      </c>
      <c r="E24" s="28"/>
      <c r="F24" s="28">
        <f>SUM(F17:F23)</f>
        <v>0</v>
      </c>
      <c r="G24" s="28"/>
      <c r="H24" s="28">
        <f>SUM(H17:H23)</f>
        <v>4452310</v>
      </c>
      <c r="I24" s="28"/>
      <c r="J24" s="28">
        <f>SUM(J17:J23)</f>
        <v>206870</v>
      </c>
      <c r="K24" s="25"/>
      <c r="L24" s="29">
        <f>J24/D24</f>
        <v>0.04865972300628505</v>
      </c>
    </row>
    <row r="25" spans="1:12" ht="22.5" customHeight="1">
      <c r="A25" s="27" t="s">
        <v>31</v>
      </c>
      <c r="B25" s="38">
        <v>-12828</v>
      </c>
      <c r="C25" s="37"/>
      <c r="D25" s="38"/>
      <c r="E25" s="37"/>
      <c r="F25" s="38"/>
      <c r="G25" s="37"/>
      <c r="H25" s="38"/>
      <c r="I25" s="37"/>
      <c r="J25" s="38"/>
      <c r="K25" s="25"/>
      <c r="L25" s="35"/>
    </row>
    <row r="26" spans="1:12" ht="20.25" customHeight="1">
      <c r="A26" s="9" t="s">
        <v>32</v>
      </c>
      <c r="B26" s="28">
        <f>SUM(B24:B25)</f>
        <v>4083000.0999999996</v>
      </c>
      <c r="C26" s="28"/>
      <c r="D26" s="28">
        <f>SUM(D24:D25)</f>
        <v>4251360</v>
      </c>
      <c r="E26" s="28"/>
      <c r="F26" s="28">
        <f>SUM(F24:F25)</f>
        <v>0</v>
      </c>
      <c r="G26" s="28"/>
      <c r="H26" s="28">
        <f>SUM(H24:H25)</f>
        <v>4452310</v>
      </c>
      <c r="I26" s="28"/>
      <c r="J26" s="28">
        <f>SUM(J24:J25)</f>
        <v>206870</v>
      </c>
      <c r="K26" s="25"/>
      <c r="L26" s="29">
        <f>J26/D26</f>
        <v>0.04865972300628505</v>
      </c>
    </row>
    <row r="27" spans="1:12" ht="10.5" customHeight="1">
      <c r="A27" s="9"/>
      <c r="B27" s="28"/>
      <c r="C27" s="28"/>
      <c r="D27" s="28"/>
      <c r="E27" s="28"/>
      <c r="F27" s="28"/>
      <c r="G27" s="28"/>
      <c r="H27" s="28"/>
      <c r="I27" s="28"/>
      <c r="J27" s="28"/>
      <c r="K27" s="25"/>
      <c r="L27" s="29"/>
    </row>
    <row r="28" spans="1:12" ht="15.75" customHeight="1">
      <c r="A28" s="24" t="s">
        <v>33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</row>
    <row r="29" spans="1:12" ht="15.75" customHeight="1">
      <c r="A29" s="27" t="s">
        <v>34</v>
      </c>
      <c r="B29" s="39">
        <f>+'[1]107'!B14</f>
        <v>144070</v>
      </c>
      <c r="C29" s="25">
        <f>'[1]107'!C14</f>
        <v>0</v>
      </c>
      <c r="D29" s="25">
        <f>'[1]107'!D14</f>
        <v>139170</v>
      </c>
      <c r="E29" s="25">
        <f>'[1]107'!E14</f>
        <v>0</v>
      </c>
      <c r="F29" s="25">
        <f>'[1]107'!F14</f>
        <v>0</v>
      </c>
      <c r="G29" s="25"/>
      <c r="H29" s="40">
        <f>'[1]107'!H14</f>
        <v>0</v>
      </c>
      <c r="I29" s="25"/>
      <c r="J29" s="31">
        <f>H29-D29</f>
        <v>-139170</v>
      </c>
      <c r="K29" s="25"/>
      <c r="L29" s="29">
        <f aca="true" t="shared" si="2" ref="L29:L35">J29/D29</f>
        <v>-1</v>
      </c>
    </row>
    <row r="30" spans="1:12" ht="15.75" customHeight="1">
      <c r="A30" s="41" t="s">
        <v>35</v>
      </c>
      <c r="B30" s="42">
        <f>+'[1]107'!B19</f>
        <v>89210</v>
      </c>
      <c r="C30" s="28"/>
      <c r="D30" s="42">
        <f>+'[1]107'!D19</f>
        <v>94440</v>
      </c>
      <c r="E30" s="42">
        <f>+'[1]107'!E19</f>
        <v>0</v>
      </c>
      <c r="F30" s="42">
        <f>+'[1]107'!F19</f>
        <v>0</v>
      </c>
      <c r="G30" s="42">
        <f>+'[1]107'!G19</f>
        <v>0</v>
      </c>
      <c r="H30" s="43">
        <f>+'[1]107'!H19</f>
        <v>84000</v>
      </c>
      <c r="I30" s="42">
        <f>+'[1]107'!I19</f>
        <v>0</v>
      </c>
      <c r="J30" s="31">
        <f>H30-D30</f>
        <v>-10440</v>
      </c>
      <c r="K30" s="25"/>
      <c r="L30" s="29">
        <f t="shared" si="2"/>
        <v>-0.11054637865311309</v>
      </c>
    </row>
    <row r="31" spans="1:12" ht="15.75" customHeight="1">
      <c r="A31" s="27" t="s">
        <v>36</v>
      </c>
      <c r="B31" s="42">
        <f>+'[1]107'!B27</f>
        <v>223300</v>
      </c>
      <c r="C31" s="28"/>
      <c r="D31" s="42">
        <f>+'[1]107'!D27</f>
        <v>212260</v>
      </c>
      <c r="E31" s="42">
        <f>+'[1]107'!E27</f>
        <v>0</v>
      </c>
      <c r="F31" s="42">
        <f>+'[1]107'!F27</f>
        <v>0</v>
      </c>
      <c r="G31" s="42">
        <f>+'[1]107'!G27</f>
        <v>0</v>
      </c>
      <c r="H31" s="43">
        <f>+'[1]107'!H27</f>
        <v>172750</v>
      </c>
      <c r="I31" s="42">
        <f>+'[1]107'!I27</f>
        <v>0</v>
      </c>
      <c r="J31" s="31">
        <f>H31-D31</f>
        <v>-39510</v>
      </c>
      <c r="K31" s="25"/>
      <c r="L31" s="29">
        <f t="shared" si="2"/>
        <v>-0.18613964006407235</v>
      </c>
    </row>
    <row r="32" spans="1:12" ht="15.75" customHeight="1">
      <c r="A32" s="27" t="s">
        <v>37</v>
      </c>
      <c r="B32" s="42">
        <f>+'[1]107'!B33</f>
        <v>172550</v>
      </c>
      <c r="C32" s="28"/>
      <c r="D32" s="42">
        <f>+'[1]107'!D33</f>
        <v>155500</v>
      </c>
      <c r="E32" s="42">
        <f>+'[1]107'!E33</f>
        <v>0</v>
      </c>
      <c r="F32" s="42">
        <f>+'[1]107'!F33</f>
        <v>0</v>
      </c>
      <c r="G32" s="42">
        <f>+'[1]107'!G33</f>
        <v>0</v>
      </c>
      <c r="H32" s="43">
        <f>+'[1]107'!H33</f>
        <v>158850</v>
      </c>
      <c r="I32" s="42">
        <f>+'[1]107'!I33</f>
        <v>0</v>
      </c>
      <c r="J32" s="43">
        <f>+'[1]107'!J33</f>
        <v>3350</v>
      </c>
      <c r="K32" s="25"/>
      <c r="L32" s="29">
        <f t="shared" si="2"/>
        <v>0.021543408360128618</v>
      </c>
    </row>
    <row r="33" spans="1:12" ht="15.75" customHeight="1">
      <c r="A33" s="27" t="s">
        <v>38</v>
      </c>
      <c r="B33" s="42">
        <f>+'[1]107'!B38</f>
        <v>139500</v>
      </c>
      <c r="C33" s="28"/>
      <c r="D33" s="42">
        <f>+'[1]107'!D38</f>
        <v>155950</v>
      </c>
      <c r="E33" s="42">
        <f>+'[1]107'!E38</f>
        <v>0</v>
      </c>
      <c r="F33" s="42">
        <f>+'[1]107'!F38</f>
        <v>0</v>
      </c>
      <c r="G33" s="42">
        <f>+'[1]107'!G38</f>
        <v>0</v>
      </c>
      <c r="H33" s="43">
        <f>+'[1]107'!H38</f>
        <v>173880</v>
      </c>
      <c r="I33" s="42">
        <f>+'[1]107'!I38</f>
        <v>0</v>
      </c>
      <c r="J33" s="43">
        <f>+'[1]107'!J38</f>
        <v>17930</v>
      </c>
      <c r="K33" s="25"/>
      <c r="L33" s="29">
        <f t="shared" si="2"/>
        <v>0.11497274767553703</v>
      </c>
    </row>
    <row r="34" spans="1:12" ht="15.75" customHeight="1">
      <c r="A34" s="27" t="s">
        <v>39</v>
      </c>
      <c r="B34" s="42">
        <f>+'[1]107'!B45</f>
        <v>99480</v>
      </c>
      <c r="C34" s="28"/>
      <c r="D34" s="42">
        <f>+'[1]107'!D45</f>
        <v>115850</v>
      </c>
      <c r="E34" s="42">
        <f>+'[1]107'!E45</f>
        <v>0</v>
      </c>
      <c r="F34" s="42">
        <f>+'[1]107'!F45</f>
        <v>0</v>
      </c>
      <c r="G34" s="42">
        <f>+'[1]107'!G45</f>
        <v>0</v>
      </c>
      <c r="H34" s="43">
        <f>+'[1]107'!H45</f>
        <v>107940</v>
      </c>
      <c r="I34" s="42">
        <f>+'[1]107'!I45</f>
        <v>0</v>
      </c>
      <c r="J34" s="31">
        <f>H34-D34</f>
        <v>-7910</v>
      </c>
      <c r="K34" s="25"/>
      <c r="L34" s="29">
        <f t="shared" si="2"/>
        <v>-0.06827794561933535</v>
      </c>
    </row>
    <row r="35" spans="1:12" ht="15" customHeight="1">
      <c r="A35" s="27" t="s">
        <v>40</v>
      </c>
      <c r="B35" s="38">
        <f>+'[1]107'!B51</f>
        <v>66770</v>
      </c>
      <c r="C35" s="37"/>
      <c r="D35" s="38">
        <f>+'[1]107'!D51</f>
        <v>65810</v>
      </c>
      <c r="E35" s="37">
        <f>+'[1]107'!E51</f>
        <v>0</v>
      </c>
      <c r="F35" s="38">
        <f>+'[1]107'!F51</f>
        <v>0</v>
      </c>
      <c r="G35" s="37">
        <f>+'[1]107'!G51</f>
        <v>0</v>
      </c>
      <c r="H35" s="38">
        <f>+'[1]107'!H51</f>
        <v>73940</v>
      </c>
      <c r="I35" s="37">
        <f>+'[1]107'!I51</f>
        <v>0</v>
      </c>
      <c r="J35" s="38">
        <f>+'[1]107'!J51</f>
        <v>8130</v>
      </c>
      <c r="K35" s="25"/>
      <c r="L35" s="35">
        <f t="shared" si="2"/>
        <v>0.12353745631363015</v>
      </c>
    </row>
    <row r="36" spans="1:12" ht="15.75" customHeight="1">
      <c r="A36" s="9" t="s">
        <v>41</v>
      </c>
      <c r="B36" s="28">
        <f>SUM(B29:B35)-1</f>
        <v>934879</v>
      </c>
      <c r="C36" s="28">
        <f aca="true" t="shared" si="3" ref="C36:I36">SUM(C29:C35)</f>
        <v>0</v>
      </c>
      <c r="D36" s="28">
        <f t="shared" si="3"/>
        <v>938980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771360</v>
      </c>
      <c r="I36" s="28">
        <f t="shared" si="3"/>
        <v>0</v>
      </c>
      <c r="J36" s="28">
        <f>SUM(J29:J35)</f>
        <v>-167620</v>
      </c>
      <c r="K36" s="25"/>
      <c r="L36" s="29">
        <f>J36/D36</f>
        <v>-0.17851285437389508</v>
      </c>
    </row>
    <row r="37" spans="1:12" ht="15.75" customHeight="1">
      <c r="A37" s="27" t="s">
        <v>42</v>
      </c>
      <c r="B37" s="34">
        <v>46571</v>
      </c>
      <c r="C37" s="31"/>
      <c r="D37" s="34">
        <v>0</v>
      </c>
      <c r="E37" s="31"/>
      <c r="F37" s="34" t="e">
        <f>'[1]107'!#REF!</f>
        <v>#REF!</v>
      </c>
      <c r="G37" s="31"/>
      <c r="H37" s="34">
        <v>0</v>
      </c>
      <c r="I37" s="31"/>
      <c r="J37" s="34">
        <f>H37-D37</f>
        <v>0</v>
      </c>
      <c r="K37" s="25"/>
      <c r="L37" s="35">
        <v>0</v>
      </c>
    </row>
    <row r="38" spans="1:12" ht="15.75" customHeight="1">
      <c r="A38" s="9" t="s">
        <v>41</v>
      </c>
      <c r="B38" s="28">
        <f>SUM(B36:B37)</f>
        <v>981450</v>
      </c>
      <c r="C38" s="28"/>
      <c r="D38" s="28">
        <f>SUM(D36:D37)</f>
        <v>938980</v>
      </c>
      <c r="E38" s="28">
        <f>SUM(E36:E37)</f>
        <v>0</v>
      </c>
      <c r="F38" s="28" t="e">
        <f>SUM(F36:F37)</f>
        <v>#REF!</v>
      </c>
      <c r="G38" s="28" t="s">
        <v>43</v>
      </c>
      <c r="H38" s="28">
        <f>SUM(H36:H37)</f>
        <v>771360</v>
      </c>
      <c r="I38" s="28"/>
      <c r="J38" s="31">
        <f>H38-D38</f>
        <v>-167620</v>
      </c>
      <c r="K38" s="25"/>
      <c r="L38" s="29">
        <f>J38/D38</f>
        <v>-0.17851285437389508</v>
      </c>
    </row>
    <row r="39" spans="1:12" ht="19.5" customHeight="1">
      <c r="A39" s="27" t="s">
        <v>25</v>
      </c>
      <c r="B39" s="31">
        <v>-29198</v>
      </c>
      <c r="C39" s="28"/>
      <c r="D39" s="28"/>
      <c r="E39" s="28"/>
      <c r="F39" s="28"/>
      <c r="G39" s="28"/>
      <c r="H39" s="28"/>
      <c r="I39" s="28"/>
      <c r="J39" s="28"/>
      <c r="K39" s="25"/>
      <c r="L39" s="26"/>
    </row>
    <row r="40" spans="1:12" ht="15.75" customHeight="1">
      <c r="A40" s="27" t="s">
        <v>26</v>
      </c>
      <c r="B40" s="31">
        <v>5001</v>
      </c>
      <c r="C40" s="28"/>
      <c r="D40" s="28"/>
      <c r="E40" s="28"/>
      <c r="F40" s="28"/>
      <c r="G40" s="28"/>
      <c r="H40" s="28"/>
      <c r="I40" s="28"/>
      <c r="J40" s="28"/>
      <c r="K40" s="25"/>
      <c r="L40" s="26"/>
    </row>
    <row r="41" spans="1:12" ht="15.75" customHeight="1">
      <c r="A41" s="27" t="s">
        <v>27</v>
      </c>
      <c r="B41" s="31">
        <v>-8550</v>
      </c>
      <c r="C41" s="28"/>
      <c r="D41" s="28"/>
      <c r="E41" s="28"/>
      <c r="F41" s="28"/>
      <c r="G41" s="28"/>
      <c r="H41" s="28"/>
      <c r="I41" s="28"/>
      <c r="J41" s="28"/>
      <c r="K41" s="25"/>
      <c r="L41" s="26"/>
    </row>
    <row r="42" spans="1:12" ht="15.75" customHeight="1">
      <c r="A42" s="27" t="s">
        <v>28</v>
      </c>
      <c r="B42" s="31">
        <v>-10</v>
      </c>
      <c r="C42" s="28"/>
      <c r="D42" s="28"/>
      <c r="E42" s="28"/>
      <c r="F42" s="28"/>
      <c r="G42" s="28"/>
      <c r="H42" s="28"/>
      <c r="I42" s="28"/>
      <c r="J42" s="28"/>
      <c r="K42" s="25"/>
      <c r="L42" s="26"/>
    </row>
    <row r="43" spans="1:12" ht="15.75" customHeight="1">
      <c r="A43" s="27" t="s">
        <v>29</v>
      </c>
      <c r="B43" s="31">
        <v>1049</v>
      </c>
      <c r="C43" s="28"/>
      <c r="D43" s="28"/>
      <c r="E43" s="28"/>
      <c r="F43" s="28"/>
      <c r="G43" s="28"/>
      <c r="H43" s="28"/>
      <c r="I43" s="28"/>
      <c r="J43" s="28"/>
      <c r="K43" s="25"/>
      <c r="L43" s="26"/>
    </row>
    <row r="44" spans="1:12" ht="15.75" customHeight="1">
      <c r="A44" s="27" t="s">
        <v>42</v>
      </c>
      <c r="B44" s="31">
        <v>-46571</v>
      </c>
      <c r="C44" s="25"/>
      <c r="D44" s="31">
        <f>-1*D37</f>
        <v>0</v>
      </c>
      <c r="E44" s="25"/>
      <c r="F44" s="31">
        <v>-90000</v>
      </c>
      <c r="G44" s="25"/>
      <c r="H44" s="31">
        <f>-1*H37</f>
        <v>0</v>
      </c>
      <c r="I44" s="25"/>
      <c r="J44" s="44">
        <f>H44-D44</f>
        <v>0</v>
      </c>
      <c r="K44" s="25"/>
      <c r="L44" s="29">
        <v>0</v>
      </c>
    </row>
    <row r="45" spans="1:12" ht="15.75" customHeight="1">
      <c r="A45" s="27" t="s">
        <v>30</v>
      </c>
      <c r="B45" s="45">
        <v>5909</v>
      </c>
      <c r="C45" s="25"/>
      <c r="D45" s="46"/>
      <c r="E45" s="25"/>
      <c r="F45" s="38"/>
      <c r="G45" s="25"/>
      <c r="H45" s="46"/>
      <c r="I45" s="25"/>
      <c r="J45" s="47"/>
      <c r="K45" s="25"/>
      <c r="L45" s="47"/>
    </row>
    <row r="46" spans="1:12" ht="15.75" customHeight="1">
      <c r="A46" s="9" t="s">
        <v>32</v>
      </c>
      <c r="B46" s="28">
        <f>SUM(B38:B45)</f>
        <v>909080</v>
      </c>
      <c r="C46" s="28">
        <f>SUM(C44:C45)</f>
        <v>0</v>
      </c>
      <c r="D46" s="28">
        <f>SUM(D38:D45)</f>
        <v>938980</v>
      </c>
      <c r="E46" s="28">
        <f>SUM(E44:E45)</f>
        <v>0</v>
      </c>
      <c r="F46" s="28">
        <f>SUM(F44:F45)</f>
        <v>-90000</v>
      </c>
      <c r="G46" s="28">
        <f>SUM(G44:G45)</f>
        <v>0</v>
      </c>
      <c r="H46" s="28">
        <f>SUM(H38:H45)</f>
        <v>771360</v>
      </c>
      <c r="I46" s="28">
        <f>SUM(I44:I45)</f>
        <v>0</v>
      </c>
      <c r="J46" s="28">
        <f>SUM(J38:J45)</f>
        <v>-167620</v>
      </c>
      <c r="K46" s="25"/>
      <c r="L46" s="29">
        <f>J46/D46</f>
        <v>-0.17851285437389508</v>
      </c>
    </row>
    <row r="47" spans="1:12" ht="10.5" customHeight="1">
      <c r="A47" s="48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35"/>
    </row>
    <row r="48" spans="1:12" ht="22.5">
      <c r="A48" s="49" t="s">
        <v>44</v>
      </c>
      <c r="B48" s="28">
        <f>'[1]108'!B10</f>
        <v>179029.158</v>
      </c>
      <c r="C48" s="28"/>
      <c r="D48" s="28">
        <f>'[1]108'!D10</f>
        <v>154970</v>
      </c>
      <c r="E48" s="28"/>
      <c r="F48" s="28">
        <f>'[1]108'!F10</f>
        <v>0</v>
      </c>
      <c r="G48" s="28"/>
      <c r="H48" s="28">
        <f>'[1]108'!H10</f>
        <v>213270</v>
      </c>
      <c r="I48" s="28"/>
      <c r="J48" s="28">
        <f>H48-D48</f>
        <v>58300</v>
      </c>
      <c r="K48" s="25"/>
      <c r="L48" s="29">
        <f>J48/D48</f>
        <v>0.37620184551848745</v>
      </c>
    </row>
    <row r="49" spans="1:12" ht="20.25" customHeight="1">
      <c r="A49" s="27" t="s">
        <v>25</v>
      </c>
      <c r="B49" s="31">
        <v>-96551</v>
      </c>
      <c r="C49" s="28"/>
      <c r="D49" s="28"/>
      <c r="E49" s="28"/>
      <c r="F49" s="28"/>
      <c r="G49" s="28"/>
      <c r="H49" s="28"/>
      <c r="I49" s="28"/>
      <c r="J49" s="28"/>
      <c r="K49" s="25"/>
      <c r="L49" s="26"/>
    </row>
    <row r="50" spans="1:12" ht="15.75" customHeight="1">
      <c r="A50" s="27" t="s">
        <v>26</v>
      </c>
      <c r="B50" s="31">
        <v>66108</v>
      </c>
      <c r="C50" s="28"/>
      <c r="D50" s="28"/>
      <c r="E50" s="28"/>
      <c r="F50" s="28"/>
      <c r="G50" s="28"/>
      <c r="H50" s="28"/>
      <c r="I50" s="28"/>
      <c r="J50" s="28"/>
      <c r="K50" s="25"/>
      <c r="L50" s="26"/>
    </row>
    <row r="51" spans="1:12" ht="15.75" customHeight="1">
      <c r="A51" s="27" t="s">
        <v>27</v>
      </c>
      <c r="B51" s="31">
        <v>-48</v>
      </c>
      <c r="C51" s="28"/>
      <c r="D51" s="28"/>
      <c r="E51" s="28"/>
      <c r="F51" s="28"/>
      <c r="G51" s="28"/>
      <c r="H51" s="28"/>
      <c r="I51" s="28"/>
      <c r="J51" s="28"/>
      <c r="K51" s="25"/>
      <c r="L51" s="26"/>
    </row>
    <row r="52" spans="1:12" ht="15.75" customHeight="1">
      <c r="A52" s="27" t="s">
        <v>28</v>
      </c>
      <c r="B52" s="31">
        <v>0</v>
      </c>
      <c r="C52" s="28"/>
      <c r="D52" s="28"/>
      <c r="E52" s="28"/>
      <c r="F52" s="28"/>
      <c r="G52" s="28"/>
      <c r="H52" s="28"/>
      <c r="I52" s="28"/>
      <c r="J52" s="28"/>
      <c r="K52" s="25"/>
      <c r="L52" s="26"/>
    </row>
    <row r="53" spans="1:12" ht="15.75" customHeight="1">
      <c r="A53" s="27" t="s">
        <v>30</v>
      </c>
      <c r="B53" s="50">
        <v>972</v>
      </c>
      <c r="C53" s="51"/>
      <c r="D53" s="50"/>
      <c r="E53" s="51"/>
      <c r="F53" s="51"/>
      <c r="G53" s="51"/>
      <c r="H53" s="50"/>
      <c r="I53" s="51"/>
      <c r="J53" s="50"/>
      <c r="K53" s="25"/>
      <c r="L53" s="46"/>
    </row>
    <row r="54" spans="1:12" ht="15.75" customHeight="1">
      <c r="A54" s="9" t="s">
        <v>32</v>
      </c>
      <c r="B54" s="28">
        <f>SUM(B48:B53)</f>
        <v>149510.158</v>
      </c>
      <c r="C54" s="28"/>
      <c r="D54" s="28">
        <f>SUM(D48:D53)</f>
        <v>154970</v>
      </c>
      <c r="E54" s="28"/>
      <c r="F54" s="28">
        <f>SUM(F48:F53)</f>
        <v>0</v>
      </c>
      <c r="G54" s="28"/>
      <c r="H54" s="28">
        <f>SUM(H48:H53)</f>
        <v>213270</v>
      </c>
      <c r="I54" s="28"/>
      <c r="J54" s="28">
        <f>SUM(J48:J53)</f>
        <v>58300</v>
      </c>
      <c r="K54" s="25"/>
      <c r="L54" s="29">
        <f>J54/D54</f>
        <v>0.37620184551848745</v>
      </c>
    </row>
    <row r="55" spans="1:12" ht="10.5" customHeight="1">
      <c r="A55" s="48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35"/>
    </row>
    <row r="56" spans="1:12" ht="15.75" customHeight="1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6"/>
    </row>
    <row r="57" spans="1:12" ht="15.75" customHeight="1">
      <c r="A57" s="24" t="s">
        <v>45</v>
      </c>
      <c r="B57" s="28">
        <f>'[1]108'!B16</f>
        <v>189423.288</v>
      </c>
      <c r="C57" s="28"/>
      <c r="D57" s="28">
        <f>'[1]108'!D16</f>
        <v>218700</v>
      </c>
      <c r="E57" s="28"/>
      <c r="F57" s="28">
        <f>'[1]108'!F16+6364</f>
        <v>6364</v>
      </c>
      <c r="G57" s="28"/>
      <c r="H57" s="28">
        <f>'[1]108'!H16</f>
        <v>294000</v>
      </c>
      <c r="I57" s="28"/>
      <c r="J57" s="28">
        <f>H57-D57</f>
        <v>75300</v>
      </c>
      <c r="K57" s="25"/>
      <c r="L57" s="29">
        <f>J57/D57</f>
        <v>0.3443072702331962</v>
      </c>
    </row>
    <row r="58" spans="1:12" ht="18" customHeight="1">
      <c r="A58" s="27" t="s">
        <v>25</v>
      </c>
      <c r="B58" s="31">
        <v>0</v>
      </c>
      <c r="C58" s="28"/>
      <c r="D58" s="28"/>
      <c r="E58" s="28"/>
      <c r="F58" s="28"/>
      <c r="G58" s="28"/>
      <c r="H58" s="28"/>
      <c r="I58" s="28"/>
      <c r="J58" s="28"/>
      <c r="K58" s="25"/>
      <c r="L58" s="26"/>
    </row>
    <row r="59" spans="1:12" ht="15.75" customHeight="1">
      <c r="A59" s="27" t="s">
        <v>26</v>
      </c>
      <c r="B59" s="31">
        <v>0</v>
      </c>
      <c r="C59" s="28"/>
      <c r="D59" s="28"/>
      <c r="E59" s="28"/>
      <c r="F59" s="28"/>
      <c r="G59" s="28"/>
      <c r="H59" s="28"/>
      <c r="I59" s="28"/>
      <c r="J59" s="28"/>
      <c r="K59" s="25"/>
      <c r="L59" s="26"/>
    </row>
    <row r="60" spans="1:12" ht="15.75" customHeight="1">
      <c r="A60" s="27" t="s">
        <v>28</v>
      </c>
      <c r="B60" s="31">
        <v>0</v>
      </c>
      <c r="C60" s="28"/>
      <c r="D60" s="28"/>
      <c r="E60" s="28"/>
      <c r="F60" s="28"/>
      <c r="G60" s="28"/>
      <c r="H60" s="28"/>
      <c r="I60" s="28"/>
      <c r="J60" s="28"/>
      <c r="K60" s="25"/>
      <c r="L60" s="26"/>
    </row>
    <row r="61" spans="1:12" ht="15.75" customHeight="1">
      <c r="A61" s="27" t="s">
        <v>29</v>
      </c>
      <c r="B61" s="31">
        <v>7</v>
      </c>
      <c r="C61" s="28"/>
      <c r="D61" s="28"/>
      <c r="E61" s="28"/>
      <c r="F61" s="28"/>
      <c r="G61" s="28"/>
      <c r="H61" s="28"/>
      <c r="I61" s="28"/>
      <c r="J61" s="28"/>
      <c r="K61" s="25"/>
      <c r="L61" s="26"/>
    </row>
    <row r="62" spans="1:12" ht="15.75" customHeight="1">
      <c r="A62" s="27" t="s">
        <v>30</v>
      </c>
      <c r="B62" s="34">
        <v>1237</v>
      </c>
      <c r="C62" s="25"/>
      <c r="D62" s="46"/>
      <c r="E62" s="25"/>
      <c r="F62" s="37"/>
      <c r="G62" s="25"/>
      <c r="H62" s="46"/>
      <c r="I62" s="25"/>
      <c r="J62" s="46"/>
      <c r="K62" s="25"/>
      <c r="L62" s="46"/>
    </row>
    <row r="63" spans="1:12" ht="15.75" customHeight="1">
      <c r="A63" s="9" t="s">
        <v>46</v>
      </c>
      <c r="B63" s="28">
        <f>SUM(B57:B62)</f>
        <v>190667.288</v>
      </c>
      <c r="C63" s="28"/>
      <c r="D63" s="28">
        <f>SUM(D57:D61)</f>
        <v>218700</v>
      </c>
      <c r="E63" s="28"/>
      <c r="F63" s="28">
        <f>SUM(F57:F62)</f>
        <v>6364</v>
      </c>
      <c r="G63" s="28"/>
      <c r="H63" s="28">
        <f>SUM(H57:H61)</f>
        <v>294000</v>
      </c>
      <c r="I63" s="28"/>
      <c r="J63" s="28">
        <f>SUM(J57:J62)</f>
        <v>75300</v>
      </c>
      <c r="K63" s="25"/>
      <c r="L63" s="29">
        <f>J63/D63</f>
        <v>0.3443072702331962</v>
      </c>
    </row>
    <row r="64" spans="1:12" ht="15.75" customHeight="1">
      <c r="A64" s="52" t="s">
        <v>47</v>
      </c>
      <c r="B64" s="34">
        <v>-315</v>
      </c>
      <c r="C64" s="28"/>
      <c r="D64" s="47"/>
      <c r="E64" s="28"/>
      <c r="F64" s="53">
        <v>-6364</v>
      </c>
      <c r="G64" s="28"/>
      <c r="H64" s="34"/>
      <c r="I64" s="28"/>
      <c r="J64" s="47"/>
      <c r="K64" s="25"/>
      <c r="L64" s="54"/>
    </row>
    <row r="65" spans="1:12" ht="15.75" customHeight="1">
      <c r="A65" s="9" t="s">
        <v>32</v>
      </c>
      <c r="B65" s="28">
        <f>SUM(B63:B64)</f>
        <v>190352.288</v>
      </c>
      <c r="C65" s="28"/>
      <c r="D65" s="28">
        <f>SUM(D63:D64)</f>
        <v>218700</v>
      </c>
      <c r="E65" s="28"/>
      <c r="F65" s="28">
        <f>SUM(F64:F64)</f>
        <v>-6364</v>
      </c>
      <c r="G65" s="28"/>
      <c r="H65" s="28">
        <f>SUM(H63:H64)</f>
        <v>294000</v>
      </c>
      <c r="I65" s="28"/>
      <c r="J65" s="28">
        <f>SUM(J63:J64)</f>
        <v>75300</v>
      </c>
      <c r="K65" s="25"/>
      <c r="L65" s="29">
        <f>J65/D65</f>
        <v>0.3443072702331962</v>
      </c>
    </row>
    <row r="66" spans="1:12" ht="10.5" customHeight="1">
      <c r="A66" s="48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35"/>
    </row>
    <row r="67" spans="1:12" ht="15.75" customHeight="1">
      <c r="A67" s="24" t="s">
        <v>48</v>
      </c>
      <c r="B67" s="28">
        <f>+'[1]108'!B22</f>
        <v>2876.495</v>
      </c>
      <c r="C67" s="28"/>
      <c r="D67" s="28">
        <f>+'[1]108'!D22</f>
        <v>3880</v>
      </c>
      <c r="E67" s="28">
        <f>+'[1]108'!E22</f>
        <v>0</v>
      </c>
      <c r="F67" s="28">
        <f>+'[1]108'!F22</f>
        <v>0</v>
      </c>
      <c r="G67" s="28">
        <f>+'[1]108'!G22</f>
        <v>0</v>
      </c>
      <c r="H67" s="28">
        <f>+'[1]108'!H22</f>
        <v>3950</v>
      </c>
      <c r="I67" s="28">
        <f>+'[1]108'!I22</f>
        <v>0</v>
      </c>
      <c r="J67" s="28">
        <f>+'[1]108'!J22</f>
        <v>70</v>
      </c>
      <c r="K67" s="28">
        <f>+'[1]108'!K22</f>
        <v>0</v>
      </c>
      <c r="L67" s="29">
        <f>+'[1]108'!L22</f>
        <v>0.01804123711340206</v>
      </c>
    </row>
    <row r="68" spans="1:12" ht="15.75" customHeight="1">
      <c r="A68" s="27" t="s">
        <v>49</v>
      </c>
      <c r="B68" s="31">
        <v>0</v>
      </c>
      <c r="C68" s="28"/>
      <c r="D68" s="28"/>
      <c r="E68" s="28"/>
      <c r="F68" s="28"/>
      <c r="G68" s="28"/>
      <c r="H68" s="28"/>
      <c r="I68" s="28"/>
      <c r="J68" s="28"/>
      <c r="K68" s="25"/>
      <c r="L68" s="26"/>
    </row>
    <row r="69" spans="1:12" ht="15.75" customHeight="1">
      <c r="A69" s="27" t="s">
        <v>50</v>
      </c>
      <c r="B69" s="31">
        <v>0</v>
      </c>
      <c r="C69" s="28"/>
      <c r="D69" s="28"/>
      <c r="E69" s="28"/>
      <c r="F69" s="28"/>
      <c r="G69" s="28"/>
      <c r="H69" s="28"/>
      <c r="I69" s="28"/>
      <c r="J69" s="28"/>
      <c r="K69" s="25"/>
      <c r="L69" s="26"/>
    </row>
    <row r="70" spans="1:12" ht="15.75" customHeight="1">
      <c r="A70" s="27" t="s">
        <v>27</v>
      </c>
      <c r="B70" s="31">
        <v>0</v>
      </c>
      <c r="C70" s="28"/>
      <c r="D70" s="28"/>
      <c r="E70" s="28"/>
      <c r="F70" s="28"/>
      <c r="G70" s="28"/>
      <c r="H70" s="28"/>
      <c r="I70" s="28"/>
      <c r="J70" s="28"/>
      <c r="K70" s="25"/>
      <c r="L70" s="26"/>
    </row>
    <row r="71" spans="1:12" ht="15.75" customHeight="1">
      <c r="A71" s="27" t="s">
        <v>28</v>
      </c>
      <c r="B71" s="31">
        <v>0</v>
      </c>
      <c r="C71" s="28"/>
      <c r="D71" s="28"/>
      <c r="E71" s="28"/>
      <c r="F71" s="28"/>
      <c r="G71" s="28"/>
      <c r="H71" s="28"/>
      <c r="I71" s="28"/>
      <c r="J71" s="28"/>
      <c r="K71" s="25"/>
      <c r="L71" s="26"/>
    </row>
    <row r="72" spans="1:12" ht="15.75" customHeight="1">
      <c r="A72" s="27" t="s">
        <v>29</v>
      </c>
      <c r="B72" s="31">
        <v>601</v>
      </c>
      <c r="C72" s="28"/>
      <c r="D72" s="28"/>
      <c r="E72" s="28"/>
      <c r="F72" s="28"/>
      <c r="G72" s="28"/>
      <c r="H72" s="28"/>
      <c r="I72" s="28"/>
      <c r="J72" s="28"/>
      <c r="K72" s="25"/>
      <c r="L72" s="26"/>
    </row>
    <row r="73" spans="1:12" ht="15.75" customHeight="1">
      <c r="A73" s="27" t="s">
        <v>30</v>
      </c>
      <c r="B73" s="34">
        <v>23</v>
      </c>
      <c r="C73" s="25"/>
      <c r="D73" s="46"/>
      <c r="E73" s="25"/>
      <c r="F73" s="37"/>
      <c r="G73" s="25"/>
      <c r="H73" s="46"/>
      <c r="I73" s="25"/>
      <c r="J73" s="46"/>
      <c r="K73" s="25"/>
      <c r="L73" s="46"/>
    </row>
    <row r="74" spans="1:12" ht="15.75" customHeight="1">
      <c r="A74" s="9" t="s">
        <v>32</v>
      </c>
      <c r="B74" s="28">
        <f>SUM(B67:B73)</f>
        <v>3500.495</v>
      </c>
      <c r="C74" s="28"/>
      <c r="D74" s="28">
        <v>3880</v>
      </c>
      <c r="E74" s="28"/>
      <c r="F74" s="28">
        <f>SUM(F67:F73)</f>
        <v>0</v>
      </c>
      <c r="G74" s="28"/>
      <c r="H74" s="28">
        <f>SUM(H67:H72)</f>
        <v>3950</v>
      </c>
      <c r="I74" s="28"/>
      <c r="J74" s="28">
        <f>SUM(J67:J72)</f>
        <v>70</v>
      </c>
      <c r="K74" s="25"/>
      <c r="L74" s="29">
        <f>J74/D74</f>
        <v>0.01804123711340206</v>
      </c>
    </row>
    <row r="75" spans="1:12" ht="15.75" customHeight="1">
      <c r="A75" s="9"/>
      <c r="B75" s="28"/>
      <c r="C75" s="28"/>
      <c r="D75" s="28"/>
      <c r="E75" s="28"/>
      <c r="F75" s="28"/>
      <c r="G75" s="28"/>
      <c r="H75" s="28"/>
      <c r="I75" s="28"/>
      <c r="J75" s="28"/>
      <c r="K75" s="25"/>
      <c r="L75" s="29"/>
    </row>
    <row r="76" spans="1:12" ht="10.5" customHeight="1">
      <c r="A76" s="5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35"/>
    </row>
    <row r="77" spans="1:12" ht="15.75" customHeight="1">
      <c r="A77" s="24" t="s">
        <v>51</v>
      </c>
      <c r="B77" s="28">
        <f>'[1]108'!B27</f>
        <v>8697.0277</v>
      </c>
      <c r="C77" s="28"/>
      <c r="D77" s="28">
        <f>'[1]108'!D27</f>
        <v>9940</v>
      </c>
      <c r="E77" s="28"/>
      <c r="F77" s="28">
        <f>'[1]108'!F27+280</f>
        <v>280</v>
      </c>
      <c r="G77" s="28"/>
      <c r="H77" s="28">
        <f>'[1]108'!H27</f>
        <v>10110</v>
      </c>
      <c r="I77" s="28"/>
      <c r="J77" s="28">
        <f>H77-D77</f>
        <v>170</v>
      </c>
      <c r="K77" s="25"/>
      <c r="L77" s="29">
        <f>J77/D77</f>
        <v>0.01710261569416499</v>
      </c>
    </row>
    <row r="78" spans="1:12" ht="22.5" customHeight="1">
      <c r="A78" s="27" t="s">
        <v>49</v>
      </c>
      <c r="B78" s="31">
        <v>-137</v>
      </c>
      <c r="C78" s="28"/>
      <c r="D78" s="28"/>
      <c r="E78" s="28"/>
      <c r="F78" s="28"/>
      <c r="G78" s="28"/>
      <c r="H78" s="28"/>
      <c r="I78" s="28"/>
      <c r="J78" s="28"/>
      <c r="K78" s="25"/>
      <c r="L78" s="26"/>
    </row>
    <row r="79" spans="1:12" ht="15.75" customHeight="1">
      <c r="A79" s="27" t="s">
        <v>50</v>
      </c>
      <c r="B79" s="31">
        <v>646</v>
      </c>
      <c r="C79" s="28"/>
      <c r="D79" s="28"/>
      <c r="E79" s="28"/>
      <c r="F79" s="28"/>
      <c r="G79" s="28"/>
      <c r="H79" s="28"/>
      <c r="I79" s="28"/>
      <c r="J79" s="28"/>
      <c r="K79" s="25"/>
      <c r="L79" s="26"/>
    </row>
    <row r="80" spans="1:12" ht="15.75" customHeight="1">
      <c r="A80" s="27" t="s">
        <v>27</v>
      </c>
      <c r="B80" s="31">
        <v>-27</v>
      </c>
      <c r="C80" s="28"/>
      <c r="D80" s="28"/>
      <c r="E80" s="28"/>
      <c r="F80" s="28"/>
      <c r="G80" s="28"/>
      <c r="H80" s="28"/>
      <c r="I80" s="28"/>
      <c r="J80" s="28"/>
      <c r="K80" s="25"/>
      <c r="L80" s="26"/>
    </row>
    <row r="81" spans="1:12" ht="15.75" customHeight="1">
      <c r="A81" s="27" t="s">
        <v>28</v>
      </c>
      <c r="B81" s="31">
        <v>0</v>
      </c>
      <c r="C81" s="28"/>
      <c r="D81" s="28"/>
      <c r="E81" s="28"/>
      <c r="F81" s="28"/>
      <c r="G81" s="28"/>
      <c r="H81" s="28"/>
      <c r="I81" s="28"/>
      <c r="J81" s="28"/>
      <c r="K81" s="25"/>
      <c r="L81" s="26"/>
    </row>
    <row r="82" spans="1:12" ht="15.75" customHeight="1">
      <c r="A82" s="27" t="s">
        <v>29</v>
      </c>
      <c r="B82" s="31">
        <v>11</v>
      </c>
      <c r="C82" s="28"/>
      <c r="D82" s="28"/>
      <c r="E82" s="28"/>
      <c r="F82" s="28"/>
      <c r="G82" s="28"/>
      <c r="H82" s="28"/>
      <c r="I82" s="28"/>
      <c r="J82" s="28"/>
      <c r="K82" s="25"/>
      <c r="L82" s="26"/>
    </row>
    <row r="83" spans="1:12" ht="15.75" customHeight="1">
      <c r="A83" s="27" t="s">
        <v>30</v>
      </c>
      <c r="B83" s="34">
        <v>60</v>
      </c>
      <c r="C83" s="25"/>
      <c r="D83" s="46"/>
      <c r="E83" s="25"/>
      <c r="F83" s="37"/>
      <c r="G83" s="25"/>
      <c r="H83" s="46"/>
      <c r="I83" s="25"/>
      <c r="J83" s="46"/>
      <c r="K83" s="25"/>
      <c r="L83" s="46"/>
    </row>
    <row r="84" spans="1:12" ht="15.75" customHeight="1">
      <c r="A84" s="9" t="s">
        <v>32</v>
      </c>
      <c r="B84" s="28">
        <f>SUM(B77:B83)</f>
        <v>9250.0277</v>
      </c>
      <c r="C84" s="28"/>
      <c r="D84" s="28">
        <f>SUM(D77:D82)</f>
        <v>9940</v>
      </c>
      <c r="E84" s="28"/>
      <c r="F84" s="28">
        <f>SUM(F77:F83)</f>
        <v>280</v>
      </c>
      <c r="G84" s="28"/>
      <c r="H84" s="28">
        <f>SUM(H77:H82)</f>
        <v>10110</v>
      </c>
      <c r="I84" s="28"/>
      <c r="J84" s="28">
        <f>SUM(J77:J82)</f>
        <v>170</v>
      </c>
      <c r="K84" s="25"/>
      <c r="L84" s="29">
        <f>J84/D84</f>
        <v>0.01710261569416499</v>
      </c>
    </row>
    <row r="85" spans="1:12" ht="15.75" customHeight="1">
      <c r="A85" s="52"/>
      <c r="B85" s="31"/>
      <c r="C85" s="25"/>
      <c r="D85" s="25"/>
      <c r="E85" s="25"/>
      <c r="F85" s="37">
        <v>-280</v>
      </c>
      <c r="G85" s="25"/>
      <c r="H85" s="25"/>
      <c r="I85" s="25"/>
      <c r="J85" s="25"/>
      <c r="K85" s="25"/>
      <c r="L85" s="25"/>
    </row>
    <row r="86" spans="1:12" ht="10.5" customHeight="1">
      <c r="A86" s="48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35"/>
    </row>
    <row r="87" spans="1:12" ht="8.25" customHeight="1">
      <c r="A87" s="27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6"/>
    </row>
    <row r="88" spans="1:12" ht="15.75" customHeight="1">
      <c r="A88" s="24" t="s">
        <v>52</v>
      </c>
      <c r="B88" s="28">
        <f>+B84+B65+B54+B46+B26+B74</f>
        <v>5344693.0687</v>
      </c>
      <c r="C88" s="28"/>
      <c r="D88" s="28">
        <f>+D84+D65+D54+D46+D26+D74</f>
        <v>5577830</v>
      </c>
      <c r="E88" s="28" t="e">
        <f>+#REF!+E65+E54+#REF!+E26</f>
        <v>#REF!</v>
      </c>
      <c r="F88" s="28" t="e">
        <f>+#REF!+F65+F54+#REF!+F26</f>
        <v>#REF!</v>
      </c>
      <c r="G88" s="28" t="e">
        <f>+#REF!+G65+G54+#REF!+G26</f>
        <v>#REF!</v>
      </c>
      <c r="H88" s="28">
        <f>+H84+H65+H54+H46+H26+H74</f>
        <v>5745000</v>
      </c>
      <c r="I88" s="28" t="e">
        <f>+#REF!+I65+I54+#REF!+I26</f>
        <v>#REF!</v>
      </c>
      <c r="J88" s="28">
        <f>+J84+J65+J54+J46+J26+J74</f>
        <v>173090</v>
      </c>
      <c r="K88" s="28" t="e">
        <f>+#REF!+K65+K54+#REF!+K26</f>
        <v>#REF!</v>
      </c>
      <c r="L88" s="29">
        <f>J88/D88</f>
        <v>0.031031781176550737</v>
      </c>
    </row>
    <row r="89" spans="1:12" ht="15.75" customHeight="1">
      <c r="A89" s="9"/>
      <c r="B89" s="28"/>
      <c r="C89" s="28"/>
      <c r="D89" s="28"/>
      <c r="E89" s="28"/>
      <c r="F89" s="31">
        <v>75290</v>
      </c>
      <c r="G89" s="28"/>
      <c r="H89" s="28"/>
      <c r="I89" s="28"/>
      <c r="J89" s="31"/>
      <c r="K89" s="25"/>
      <c r="L89" s="29"/>
    </row>
    <row r="90" spans="1:12" ht="8.25" customHeight="1" thickBot="1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8"/>
    </row>
    <row r="91" spans="1:12" ht="9" customHeight="1" thickTop="1">
      <c r="A91" s="27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6"/>
    </row>
    <row r="92" spans="1:12" ht="15.75" customHeight="1">
      <c r="A92" s="27" t="s">
        <v>53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59"/>
    </row>
    <row r="93" spans="1:12" ht="12.75">
      <c r="A93" s="60" t="s">
        <v>54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</row>
    <row r="94" spans="1:12" ht="15.75" customHeigh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</row>
    <row r="95" spans="1:11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2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</row>
    <row r="97" spans="1:11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</sheetData>
  <mergeCells count="2">
    <mergeCell ref="A93:L94"/>
    <mergeCell ref="A96:L9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2004-01-29T18:14:44Z</dcterms:created>
  <dcterms:modified xsi:type="dcterms:W3CDTF">2004-01-29T18:15:16Z</dcterms:modified>
  <cp:category/>
  <cp:version/>
  <cp:contentType/>
  <cp:contentStatus/>
</cp:coreProperties>
</file>